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GRAD BELI MANASTIR\IZVRŠENJE PRORAČUNA- IZVJEŠĆA\2025\12-2025\"/>
    </mc:Choice>
  </mc:AlternateContent>
  <xr:revisionPtr revIDLastSave="0" documentId="13_ncr:1_{69D6A7AC-1638-4A67-8DB6-0493E86CB05E}" xr6:coauthVersionLast="36" xr6:coauthVersionMax="36" xr10:uidLastSave="{00000000-0000-0000-0000-000000000000}"/>
  <bookViews>
    <workbookView xWindow="0" yWindow="0" windowWidth="17850" windowHeight="7890" firstSheet="2" activeTab="6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rogramska klasifikacija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7" l="1"/>
  <c r="E6" i="8"/>
  <c r="G11" i="7"/>
  <c r="G13" i="7"/>
  <c r="G12" i="7"/>
  <c r="G10" i="7"/>
  <c r="G158" i="7" l="1"/>
  <c r="G157" i="7"/>
  <c r="G156" i="7"/>
  <c r="G154" i="7"/>
  <c r="G148" i="7"/>
  <c r="G145" i="7"/>
  <c r="G143" i="7"/>
  <c r="G142" i="7"/>
  <c r="G123" i="7"/>
  <c r="G117" i="7"/>
  <c r="G113" i="7"/>
  <c r="G111" i="7"/>
  <c r="G109" i="7"/>
  <c r="G105" i="7"/>
  <c r="G97" i="7"/>
  <c r="G89" i="7"/>
  <c r="G84" i="7"/>
  <c r="G82" i="7"/>
  <c r="G78" i="7"/>
  <c r="G76" i="7"/>
  <c r="G67" i="7"/>
  <c r="G64" i="7"/>
  <c r="G50" i="7"/>
  <c r="G47" i="7"/>
  <c r="G46" i="7"/>
  <c r="G45" i="7"/>
  <c r="G44" i="7"/>
  <c r="G42" i="7"/>
  <c r="G40" i="7"/>
  <c r="G39" i="7"/>
  <c r="G38" i="7"/>
  <c r="G37" i="7"/>
  <c r="G36" i="7"/>
  <c r="G35" i="7"/>
  <c r="G34" i="7"/>
  <c r="G33" i="7"/>
  <c r="G32" i="7"/>
  <c r="G30" i="7"/>
  <c r="G29" i="7"/>
  <c r="G28" i="7"/>
  <c r="G27" i="7"/>
  <c r="G26" i="7"/>
  <c r="G24" i="7"/>
  <c r="G23" i="7"/>
  <c r="G22" i="7"/>
  <c r="F17" i="7"/>
  <c r="F136" i="7"/>
  <c r="F55" i="7"/>
  <c r="F138" i="7"/>
  <c r="F161" i="7"/>
  <c r="F159" i="7"/>
  <c r="F153" i="7"/>
  <c r="F149" i="7"/>
  <c r="F147" i="7"/>
  <c r="F141" i="7"/>
  <c r="F120" i="7"/>
  <c r="F118" i="7"/>
  <c r="F115" i="7"/>
  <c r="F112" i="7"/>
  <c r="F110" i="7"/>
  <c r="F108" i="7"/>
  <c r="F104" i="7"/>
  <c r="F99" i="7"/>
  <c r="F93" i="7"/>
  <c r="F88" i="7"/>
  <c r="F81" i="7"/>
  <c r="F79" i="7"/>
  <c r="F69" i="7"/>
  <c r="F63" i="7"/>
  <c r="F59" i="7"/>
  <c r="F31" i="7"/>
  <c r="F49" i="7"/>
  <c r="F43" i="7"/>
  <c r="F41" i="7"/>
  <c r="F25" i="7"/>
  <c r="F21" i="7"/>
  <c r="F15" i="7"/>
  <c r="D34" i="8"/>
  <c r="D40" i="8"/>
  <c r="C8" i="11"/>
  <c r="E31" i="8"/>
  <c r="E34" i="8" l="1"/>
  <c r="E25" i="8"/>
  <c r="E17" i="8"/>
  <c r="E14" i="8"/>
  <c r="E11" i="8"/>
  <c r="E8" i="8"/>
  <c r="D20" i="8" l="1"/>
  <c r="D17" i="8"/>
  <c r="D14" i="8"/>
  <c r="D11" i="8"/>
  <c r="D8" i="8"/>
  <c r="C40" i="8"/>
  <c r="G110" i="3" l="1"/>
  <c r="I32" i="3" l="1"/>
  <c r="I28" i="3"/>
  <c r="I19" i="3"/>
  <c r="I22" i="3"/>
  <c r="I18" i="3"/>
  <c r="I15" i="3"/>
  <c r="I102" i="3"/>
  <c r="I100" i="3"/>
  <c r="I99" i="3"/>
  <c r="I98" i="3"/>
  <c r="I97" i="3"/>
  <c r="I96" i="3"/>
  <c r="I90" i="3"/>
  <c r="I87" i="3"/>
  <c r="I85" i="3"/>
  <c r="I84" i="3"/>
  <c r="I83" i="3"/>
  <c r="I80" i="3"/>
  <c r="I78" i="3"/>
  <c r="I77" i="3"/>
  <c r="I76" i="3"/>
  <c r="I75" i="3"/>
  <c r="I74" i="3"/>
  <c r="I73" i="3"/>
  <c r="I72" i="3"/>
  <c r="I71" i="3"/>
  <c r="I70" i="3"/>
  <c r="I68" i="3"/>
  <c r="I67" i="3"/>
  <c r="I66" i="3"/>
  <c r="I65" i="3"/>
  <c r="I63" i="3"/>
  <c r="I61" i="3"/>
  <c r="I60" i="3"/>
  <c r="I59" i="3"/>
  <c r="I58" i="3"/>
  <c r="I53" i="3"/>
  <c r="I55" i="3"/>
  <c r="H110" i="3"/>
  <c r="H94" i="3"/>
  <c r="H88" i="3"/>
  <c r="H56" i="3"/>
  <c r="H47" i="3"/>
  <c r="H37" i="3"/>
  <c r="H26" i="3"/>
  <c r="H23" i="3"/>
  <c r="H20" i="3"/>
  <c r="H16" i="3"/>
  <c r="H12" i="3"/>
  <c r="I15" i="1" l="1"/>
  <c r="I14" i="1"/>
  <c r="H15" i="1"/>
  <c r="H14" i="1"/>
  <c r="H11" i="1"/>
  <c r="G62" i="7" l="1"/>
  <c r="G61" i="7"/>
  <c r="G60" i="7"/>
  <c r="G56" i="7"/>
  <c r="G49" i="7"/>
  <c r="E37" i="8" l="1"/>
  <c r="E28" i="8"/>
  <c r="E20" i="8"/>
  <c r="I91" i="3" l="1"/>
  <c r="I25" i="3" l="1"/>
  <c r="F165" i="7" l="1"/>
  <c r="F101" i="7" l="1"/>
  <c r="C37" i="8" l="1"/>
  <c r="C28" i="8"/>
  <c r="C20" i="8"/>
  <c r="H30" i="3"/>
  <c r="G105" i="3"/>
  <c r="G103" i="3"/>
  <c r="G91" i="3"/>
  <c r="G86" i="3"/>
  <c r="G84" i="3"/>
  <c r="G82" i="3"/>
  <c r="G64" i="3"/>
  <c r="J22" i="1" l="1"/>
  <c r="J21" i="1"/>
  <c r="K22" i="1"/>
  <c r="K21" i="1"/>
  <c r="K14" i="1"/>
  <c r="K12" i="1"/>
  <c r="G93" i="7" l="1"/>
  <c r="G59" i="7" l="1"/>
  <c r="G136" i="7"/>
  <c r="G134" i="7"/>
  <c r="G128" i="7"/>
  <c r="G127" i="7" l="1"/>
  <c r="G126" i="7" l="1"/>
  <c r="G125" i="7" s="1"/>
  <c r="H136" i="7"/>
  <c r="H134" i="7"/>
  <c r="H128" i="7"/>
  <c r="H165" i="7"/>
  <c r="H93" i="7"/>
  <c r="K12" i="3"/>
  <c r="K11" i="1"/>
  <c r="H59" i="7" l="1"/>
  <c r="F127" i="7"/>
  <c r="F126" i="7" l="1"/>
  <c r="H127" i="7"/>
  <c r="K15" i="1"/>
  <c r="F125" i="7" l="1"/>
  <c r="H126" i="7"/>
  <c r="H125" i="7" l="1"/>
  <c r="G25" i="3"/>
  <c r="G12" i="1" l="1"/>
  <c r="G36" i="10" l="1"/>
  <c r="G35" i="10"/>
  <c r="G33" i="10"/>
  <c r="G32" i="10"/>
  <c r="G30" i="10"/>
  <c r="G29" i="10"/>
  <c r="G27" i="10"/>
  <c r="G26" i="10"/>
  <c r="G24" i="10"/>
  <c r="G23" i="10"/>
  <c r="G22" i="10"/>
  <c r="G20" i="10"/>
  <c r="G19" i="10"/>
  <c r="G17" i="10"/>
  <c r="G16" i="10"/>
  <c r="G14" i="10"/>
  <c r="G13" i="10"/>
  <c r="G11" i="10"/>
  <c r="G10" i="10"/>
  <c r="G8" i="10"/>
  <c r="G7" i="10"/>
  <c r="G6" i="10"/>
  <c r="K13" i="9"/>
  <c r="K12" i="9"/>
  <c r="K8" i="9"/>
  <c r="K7" i="9"/>
  <c r="G69" i="7" l="1"/>
  <c r="F58" i="7"/>
  <c r="G164" i="7"/>
  <c r="F164" i="7"/>
  <c r="G147" i="7"/>
  <c r="G149" i="7"/>
  <c r="G141" i="7"/>
  <c r="F152" i="7"/>
  <c r="F151" i="7" s="1"/>
  <c r="G153" i="7"/>
  <c r="H153" i="7" s="1"/>
  <c r="G159" i="7"/>
  <c r="H159" i="7" s="1"/>
  <c r="G161" i="7"/>
  <c r="H161" i="7" s="1"/>
  <c r="G81" i="7"/>
  <c r="G79" i="7"/>
  <c r="G88" i="7"/>
  <c r="H88" i="7" s="1"/>
  <c r="G101" i="7"/>
  <c r="H101" i="7" s="1"/>
  <c r="G104" i="7"/>
  <c r="H104" i="7" s="1"/>
  <c r="G99" i="7"/>
  <c r="H99" i="7" s="1"/>
  <c r="F140" i="7"/>
  <c r="H141" i="7" l="1"/>
  <c r="H81" i="7"/>
  <c r="H149" i="7"/>
  <c r="H79" i="7"/>
  <c r="H147" i="7"/>
  <c r="H69" i="7"/>
  <c r="G163" i="7"/>
  <c r="H164" i="7"/>
  <c r="G103" i="7"/>
  <c r="F139" i="7"/>
  <c r="F163" i="7"/>
  <c r="F57" i="7"/>
  <c r="G152" i="7"/>
  <c r="G140" i="7"/>
  <c r="H140" i="7" s="1"/>
  <c r="F103" i="7"/>
  <c r="F87" i="7"/>
  <c r="H163" i="7" l="1"/>
  <c r="G151" i="7"/>
  <c r="H151" i="7" s="1"/>
  <c r="H152" i="7"/>
  <c r="H103" i="7"/>
  <c r="G139" i="7"/>
  <c r="F86" i="7"/>
  <c r="H139" i="7" l="1"/>
  <c r="G138" i="7"/>
  <c r="H138" i="7" s="1"/>
  <c r="G108" i="7"/>
  <c r="G110" i="7"/>
  <c r="G112" i="7"/>
  <c r="G115" i="7"/>
  <c r="G118" i="7"/>
  <c r="G120" i="7"/>
  <c r="F114" i="7"/>
  <c r="F107" i="7"/>
  <c r="H118" i="7" l="1"/>
  <c r="H120" i="7"/>
  <c r="H110" i="7"/>
  <c r="H108" i="7"/>
  <c r="H115" i="7"/>
  <c r="H112" i="7"/>
  <c r="F106" i="7"/>
  <c r="G114" i="7"/>
  <c r="H114" i="7" s="1"/>
  <c r="G107" i="7"/>
  <c r="H107" i="7" s="1"/>
  <c r="G63" i="7"/>
  <c r="G55" i="7"/>
  <c r="F54" i="7"/>
  <c r="F48" i="7"/>
  <c r="F20" i="7"/>
  <c r="G21" i="7"/>
  <c r="H21" i="7" s="1"/>
  <c r="G25" i="7"/>
  <c r="H25" i="7" s="1"/>
  <c r="G31" i="7"/>
  <c r="H31" i="7" s="1"/>
  <c r="G41" i="7"/>
  <c r="H41" i="7" s="1"/>
  <c r="G43" i="7"/>
  <c r="H43" i="7" s="1"/>
  <c r="H55" i="7" l="1"/>
  <c r="H63" i="7"/>
  <c r="F53" i="7"/>
  <c r="F52" i="7" s="1"/>
  <c r="G48" i="7"/>
  <c r="H48" i="7" s="1"/>
  <c r="H49" i="7"/>
  <c r="G54" i="7"/>
  <c r="H54" i="7" s="1"/>
  <c r="G58" i="7"/>
  <c r="H58" i="7" s="1"/>
  <c r="G106" i="7"/>
  <c r="H106" i="7" s="1"/>
  <c r="G20" i="7"/>
  <c r="F19" i="7"/>
  <c r="F18" i="7" s="1"/>
  <c r="F36" i="10"/>
  <c r="F35" i="10"/>
  <c r="F33" i="10"/>
  <c r="F30" i="10"/>
  <c r="F29" i="10"/>
  <c r="F27" i="10"/>
  <c r="F26" i="10"/>
  <c r="F24" i="10"/>
  <c r="F23" i="10"/>
  <c r="F20" i="10"/>
  <c r="F17" i="10"/>
  <c r="F14" i="10"/>
  <c r="F11" i="10"/>
  <c r="F8" i="10"/>
  <c r="E35" i="10"/>
  <c r="D35" i="10"/>
  <c r="E32" i="10"/>
  <c r="D32" i="10"/>
  <c r="E29" i="10"/>
  <c r="D29" i="10"/>
  <c r="E26" i="10"/>
  <c r="D26" i="10"/>
  <c r="D22" i="10" s="1"/>
  <c r="E23" i="10"/>
  <c r="D23" i="10"/>
  <c r="E19" i="10"/>
  <c r="D19" i="10"/>
  <c r="E16" i="10"/>
  <c r="D16" i="10"/>
  <c r="E13" i="10"/>
  <c r="D13" i="10"/>
  <c r="E10" i="10"/>
  <c r="D10" i="10"/>
  <c r="E7" i="10"/>
  <c r="D7" i="10"/>
  <c r="C35" i="10"/>
  <c r="C32" i="10"/>
  <c r="F32" i="10" s="1"/>
  <c r="C29" i="10"/>
  <c r="C26" i="10"/>
  <c r="C23" i="10"/>
  <c r="C22" i="10"/>
  <c r="C19" i="10"/>
  <c r="C16" i="10"/>
  <c r="C13" i="10"/>
  <c r="C10" i="10"/>
  <c r="C7" i="10"/>
  <c r="H20" i="7" l="1"/>
  <c r="G19" i="7"/>
  <c r="H19" i="7" s="1"/>
  <c r="G53" i="7"/>
  <c r="H53" i="7" s="1"/>
  <c r="E6" i="10"/>
  <c r="F7" i="10"/>
  <c r="F10" i="10"/>
  <c r="F13" i="10"/>
  <c r="F16" i="10"/>
  <c r="F19" i="10"/>
  <c r="D6" i="10"/>
  <c r="E22" i="10"/>
  <c r="G57" i="7"/>
  <c r="H57" i="7" s="1"/>
  <c r="C6" i="10"/>
  <c r="F22" i="10" l="1"/>
  <c r="F6" i="10"/>
  <c r="G18" i="7"/>
  <c r="H18" i="7" s="1"/>
  <c r="D39" i="8"/>
  <c r="C39" i="8" l="1"/>
  <c r="H109" i="3"/>
  <c r="H108" i="3" s="1"/>
  <c r="G109" i="3"/>
  <c r="G108" i="3" s="1"/>
  <c r="J37" i="3" l="1"/>
  <c r="H36" i="3"/>
  <c r="H35" i="3" s="1"/>
  <c r="I36" i="3"/>
  <c r="I35" i="3" l="1"/>
  <c r="K35" i="3" s="1"/>
  <c r="G36" i="3"/>
  <c r="J36" i="3" s="1"/>
  <c r="I31" i="3"/>
  <c r="G31" i="3"/>
  <c r="G30" i="3" s="1"/>
  <c r="G35" i="3" l="1"/>
  <c r="J35" i="3" l="1"/>
  <c r="I9" i="9" l="1"/>
  <c r="I8" i="9" s="1"/>
  <c r="I7" i="9" s="1"/>
  <c r="H9" i="9"/>
  <c r="H8" i="9"/>
  <c r="H7" i="9" s="1"/>
  <c r="I14" i="9"/>
  <c r="I13" i="9" s="1"/>
  <c r="I12" i="9" s="1"/>
  <c r="H14" i="9"/>
  <c r="H13" i="9" s="1"/>
  <c r="H12" i="9" s="1"/>
  <c r="G9" i="9"/>
  <c r="G8" i="9" s="1"/>
  <c r="G14" i="9"/>
  <c r="G13" i="9" s="1"/>
  <c r="G12" i="9" s="1"/>
  <c r="J12" i="9" s="1"/>
  <c r="C7" i="11"/>
  <c r="C6" i="11" l="1"/>
  <c r="J13" i="9"/>
  <c r="G7" i="9"/>
  <c r="J7" i="9" s="1"/>
  <c r="J8" i="9"/>
  <c r="C36" i="8" l="1"/>
  <c r="C33" i="8"/>
  <c r="C30" i="8"/>
  <c r="C19" i="8" l="1"/>
  <c r="C16" i="8"/>
  <c r="C13" i="8" l="1"/>
  <c r="C10" i="8"/>
  <c r="C27" i="8"/>
  <c r="C24" i="8"/>
  <c r="C23" i="8" s="1"/>
  <c r="C7" i="8"/>
  <c r="C6" i="8" l="1"/>
  <c r="E36" i="8"/>
  <c r="G14" i="7" s="1"/>
  <c r="E33" i="8"/>
  <c r="D33" i="8"/>
  <c r="D23" i="8" s="1"/>
  <c r="D8" i="11" s="1"/>
  <c r="E30" i="8"/>
  <c r="E27" i="8"/>
  <c r="E24" i="8"/>
  <c r="E19" i="8"/>
  <c r="E16" i="8"/>
  <c r="F16" i="8" s="1"/>
  <c r="D16" i="8"/>
  <c r="F13" i="7" s="1"/>
  <c r="E13" i="8"/>
  <c r="F13" i="8" s="1"/>
  <c r="E10" i="8"/>
  <c r="F10" i="8" s="1"/>
  <c r="E7" i="8"/>
  <c r="F7" i="8" s="1"/>
  <c r="I101" i="3"/>
  <c r="I104" i="3"/>
  <c r="I95" i="3"/>
  <c r="H93" i="3"/>
  <c r="G95" i="3"/>
  <c r="G101" i="3"/>
  <c r="G104" i="3"/>
  <c r="E23" i="8" l="1"/>
  <c r="E8" i="11" s="1"/>
  <c r="G33" i="8"/>
  <c r="H13" i="7"/>
  <c r="G16" i="8"/>
  <c r="G94" i="3"/>
  <c r="G93" i="3" s="1"/>
  <c r="I94" i="3"/>
  <c r="F36" i="8"/>
  <c r="F30" i="8"/>
  <c r="F24" i="8"/>
  <c r="F27" i="8"/>
  <c r="F33" i="8"/>
  <c r="F6" i="8"/>
  <c r="F19" i="8"/>
  <c r="I89" i="3"/>
  <c r="G89" i="3"/>
  <c r="G88" i="3" s="1"/>
  <c r="I81" i="3"/>
  <c r="G81" i="3"/>
  <c r="I79" i="3"/>
  <c r="G79" i="3"/>
  <c r="I69" i="3"/>
  <c r="G69" i="3"/>
  <c r="I62" i="3"/>
  <c r="G62" i="3"/>
  <c r="I57" i="3"/>
  <c r="G57" i="3"/>
  <c r="I54" i="3"/>
  <c r="G54" i="3"/>
  <c r="I52" i="3"/>
  <c r="G52" i="3"/>
  <c r="I27" i="3"/>
  <c r="I48" i="3"/>
  <c r="G48" i="3"/>
  <c r="I30" i="3"/>
  <c r="K30" i="3" s="1"/>
  <c r="G27" i="3"/>
  <c r="G26" i="3" s="1"/>
  <c r="I24" i="3"/>
  <c r="I23" i="3" s="1"/>
  <c r="G24" i="3"/>
  <c r="G23" i="3" s="1"/>
  <c r="I21" i="3"/>
  <c r="I20" i="3" s="1"/>
  <c r="K20" i="3" s="1"/>
  <c r="G21" i="3"/>
  <c r="G20" i="3" s="1"/>
  <c r="G17" i="3"/>
  <c r="G16" i="3" s="1"/>
  <c r="I17" i="3"/>
  <c r="I93" i="3" l="1"/>
  <c r="K93" i="3" s="1"/>
  <c r="K94" i="3"/>
  <c r="I26" i="3"/>
  <c r="I88" i="3"/>
  <c r="I16" i="3"/>
  <c r="I56" i="3"/>
  <c r="K56" i="3" s="1"/>
  <c r="G56" i="3"/>
  <c r="I47" i="3"/>
  <c r="K47" i="3" s="1"/>
  <c r="G47" i="3"/>
  <c r="I13" i="3"/>
  <c r="G13" i="3"/>
  <c r="J104" i="3"/>
  <c r="J101" i="3"/>
  <c r="J95" i="3"/>
  <c r="J94" i="3"/>
  <c r="J89" i="3"/>
  <c r="J81" i="3"/>
  <c r="J79" i="3"/>
  <c r="J69" i="3"/>
  <c r="J62" i="3"/>
  <c r="J57" i="3"/>
  <c r="J54" i="3"/>
  <c r="J52" i="3"/>
  <c r="J48" i="3"/>
  <c r="J31" i="3"/>
  <c r="J30" i="3"/>
  <c r="J29" i="3"/>
  <c r="J27" i="3"/>
  <c r="J24" i="3"/>
  <c r="J23" i="3"/>
  <c r="J21" i="3"/>
  <c r="J20" i="3"/>
  <c r="J17" i="3"/>
  <c r="J93" i="3" l="1"/>
  <c r="G12" i="3"/>
  <c r="G11" i="3" s="1"/>
  <c r="G10" i="3" s="1"/>
  <c r="J26" i="3"/>
  <c r="I11" i="3"/>
  <c r="I110" i="3" s="1"/>
  <c r="J16" i="3"/>
  <c r="J88" i="3"/>
  <c r="G46" i="3"/>
  <c r="G45" i="3" s="1"/>
  <c r="J56" i="3"/>
  <c r="I46" i="3"/>
  <c r="J12" i="3"/>
  <c r="J47" i="3"/>
  <c r="J13" i="3"/>
  <c r="E40" i="8" l="1"/>
  <c r="I109" i="3"/>
  <c r="J110" i="3"/>
  <c r="I45" i="3"/>
  <c r="J46" i="3"/>
  <c r="I10" i="3"/>
  <c r="J11" i="3"/>
  <c r="I23" i="1"/>
  <c r="H23" i="1"/>
  <c r="G23" i="1"/>
  <c r="J15" i="1"/>
  <c r="J14" i="1"/>
  <c r="J12" i="1"/>
  <c r="J11" i="1"/>
  <c r="I10" i="1"/>
  <c r="H10" i="1"/>
  <c r="I13" i="1"/>
  <c r="H13" i="1"/>
  <c r="G13" i="1"/>
  <c r="G10" i="1"/>
  <c r="E39" i="8" l="1"/>
  <c r="F40" i="8"/>
  <c r="J109" i="3"/>
  <c r="I108" i="3"/>
  <c r="E7" i="11"/>
  <c r="F8" i="11"/>
  <c r="K10" i="1"/>
  <c r="K13" i="1"/>
  <c r="J45" i="3"/>
  <c r="J10" i="3"/>
  <c r="G16" i="1"/>
  <c r="J10" i="1"/>
  <c r="H16" i="1"/>
  <c r="J13" i="1"/>
  <c r="I16" i="1"/>
  <c r="I25" i="1" s="1"/>
  <c r="G87" i="7"/>
  <c r="G39" i="8" l="1"/>
  <c r="G15" i="7"/>
  <c r="F39" i="8"/>
  <c r="F23" i="8"/>
  <c r="K108" i="3"/>
  <c r="J108" i="3"/>
  <c r="E6" i="11"/>
  <c r="F6" i="11" s="1"/>
  <c r="F7" i="11"/>
  <c r="G86" i="7"/>
  <c r="H87" i="7"/>
  <c r="H15" i="7" l="1"/>
  <c r="H86" i="7"/>
  <c r="G52" i="7"/>
  <c r="G17" i="7" l="1"/>
  <c r="H17" i="7" s="1"/>
  <c r="H52" i="7"/>
  <c r="K26" i="3" l="1"/>
  <c r="K23" i="3"/>
  <c r="H46" i="3" l="1"/>
  <c r="K88" i="3"/>
  <c r="H11" i="3"/>
  <c r="K16" i="3"/>
  <c r="D10" i="8"/>
  <c r="D13" i="8"/>
  <c r="D19" i="8"/>
  <c r="D31" i="8" l="1"/>
  <c r="D30" i="8" s="1"/>
  <c r="G30" i="8" s="1"/>
  <c r="G19" i="8"/>
  <c r="F14" i="7"/>
  <c r="H14" i="7" s="1"/>
  <c r="D7" i="8"/>
  <c r="D37" i="8"/>
  <c r="D36" i="8" s="1"/>
  <c r="G36" i="8" s="1"/>
  <c r="F11" i="7"/>
  <c r="H11" i="7" s="1"/>
  <c r="G10" i="8"/>
  <c r="D28" i="8"/>
  <c r="D27" i="8" s="1"/>
  <c r="G27" i="8" s="1"/>
  <c r="H10" i="3"/>
  <c r="K10" i="3" s="1"/>
  <c r="K11" i="3"/>
  <c r="F12" i="7"/>
  <c r="H12" i="7" s="1"/>
  <c r="G13" i="8"/>
  <c r="D25" i="8"/>
  <c r="D24" i="8" s="1"/>
  <c r="H45" i="3"/>
  <c r="K45" i="3" s="1"/>
  <c r="K46" i="3"/>
  <c r="G23" i="8" l="1"/>
  <c r="G24" i="8"/>
  <c r="G7" i="8"/>
  <c r="F10" i="7"/>
  <c r="D6" i="8"/>
  <c r="G6" i="8" s="1"/>
  <c r="D7" i="11"/>
  <c r="G8" i="11"/>
  <c r="H10" i="7" l="1"/>
  <c r="F9" i="7"/>
  <c r="H9" i="7" s="1"/>
  <c r="D6" i="11"/>
  <c r="G6" i="11" s="1"/>
  <c r="G7" i="11"/>
</calcChain>
</file>

<file path=xl/sharedStrings.xml><?xml version="1.0" encoding="utf-8"?>
<sst xmlns="http://schemas.openxmlformats.org/spreadsheetml/2006/main" count="419" uniqueCount="190">
  <si>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</si>
  <si>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</si>
  <si>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</si>
  <si>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</si>
  <si>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</si>
  <si>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</si>
  <si>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</si>
  <si>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</si>
  <si>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</si>
  <si>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</si>
  <si>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</si>
  <si>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</si>
  <si>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</si>
  <si>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</si>
  <si>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</si>
  <si>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INDEKS</t>
  </si>
  <si>
    <t xml:space="preserve">IZVJEŠTAJ O PRIHODIMA I RASHODIMA PREMA EKONOMSKOJ KLASIFIKACIJI </t>
  </si>
  <si>
    <t>UKUPNI PRIHODI</t>
  </si>
  <si>
    <t>Pomoći iz inozemstva i od subjekata unutar općeg proračuna</t>
  </si>
  <si>
    <t xml:space="preserve"> Prihodi od prodaje proizvoda i robe te pruženih usluga i prihodi od donacija</t>
  </si>
  <si>
    <t>Plaće (Bruto)</t>
  </si>
  <si>
    <t>Plaće za redovan rad</t>
  </si>
  <si>
    <t>Naknade troškova zaposlenima</t>
  </si>
  <si>
    <t>Službena putovanja</t>
  </si>
  <si>
    <t>3 Vlastiti prihodi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</si>
  <si>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</si>
  <si>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</si>
  <si>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</si>
  <si>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</si>
  <si>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</si>
  <si>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</si>
  <si>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</si>
  <si>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</si>
  <si>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</si>
  <si>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</si>
  <si>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</si>
  <si>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</si>
  <si>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</si>
  <si>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</si>
  <si>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</si>
  <si>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</si>
  <si>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</si>
  <si>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</si>
  <si>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</si>
  <si>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</si>
  <si>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</si>
  <si>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</si>
  <si>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</si>
  <si>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</si>
  <si>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 xml:space="preserve"> RAČUN FINANCIRANJA</t>
  </si>
  <si>
    <t>IZVJEŠTAJ PO PROGRAMSKOJ KLASIFIKACIJI</t>
  </si>
  <si>
    <t>SAŽETAK  RAČUNA PRIHODA I RASHODA I  RAČUNA FINANCIRANJA  može sadržavati i dodatne podatke.</t>
  </si>
  <si>
    <t>Tekuće pomoći proračunskih korisnika iz proračuna koji im nije nadležan- AZZO</t>
  </si>
  <si>
    <t>Tekuće pomoći proračunskih korisnika iz proračuna koji im nije nadležan-MZO</t>
  </si>
  <si>
    <t>Prihodi od imovine</t>
  </si>
  <si>
    <t>Kamata po viđenju</t>
  </si>
  <si>
    <t>Prihodi od zateznih kamata</t>
  </si>
  <si>
    <t>Prihodi od upravnih i administrativnihpristojbi, pristojbi po posebnim propisima i naknada</t>
  </si>
  <si>
    <t>Prihodi po posebnim propisima- participacija</t>
  </si>
  <si>
    <t>Prihodi od financijske imovine</t>
  </si>
  <si>
    <t>Pomoći proračunskim korisnicima iz proračuna koji im nije nadležan</t>
  </si>
  <si>
    <t>Prihodi po posebnim propisima</t>
  </si>
  <si>
    <t>Donacije od pravnih i fizičkih osoba izvan općeg proračuna i pvrat donacija po protestiranim jamstvima</t>
  </si>
  <si>
    <t>Kapitalne donacije trgovačkih društava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</si>
  <si>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</si>
  <si>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</si>
  <si>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</si>
  <si>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</si>
  <si>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Kazne, upravne mjesere i ostali prihodi</t>
  </si>
  <si>
    <t>Ostali prihodi</t>
  </si>
  <si>
    <t>Plaće za prekovremeni rad</t>
  </si>
  <si>
    <t>Plaće za posebne uvjete rada</t>
  </si>
  <si>
    <t>Ostali rashodi za zaposlene</t>
  </si>
  <si>
    <t>Doprinosi na plaće</t>
  </si>
  <si>
    <t>Doprinosi za zdravstveno osiguranje</t>
  </si>
  <si>
    <t>Naknade za prijevoz</t>
  </si>
  <si>
    <t>Stručno usavršavanje</t>
  </si>
  <si>
    <t>Nakn. za koriš. osob. aut. u sl. svrhe</t>
  </si>
  <si>
    <t xml:space="preserve">Rashodi za materijal i energiju </t>
  </si>
  <si>
    <t>Uredski materijal</t>
  </si>
  <si>
    <t>Materijal i sirovine</t>
  </si>
  <si>
    <t>Električna energija</t>
  </si>
  <si>
    <t>Materijal i dijelovi za tekuće i invvesticijsko održavanje</t>
  </si>
  <si>
    <t>Sitan inventar i auto gume</t>
  </si>
  <si>
    <t>Sl.rad.i zašt.odjeća i obuća</t>
  </si>
  <si>
    <t xml:space="preserve">Rashodi za usluge </t>
  </si>
  <si>
    <t>Usluge telefona,pošte i prijevoza</t>
  </si>
  <si>
    <t>Usluge tekućeg i investicijskog održavanja opreme</t>
  </si>
  <si>
    <t>Usluge promidžbe i informiranja</t>
  </si>
  <si>
    <t>Komunalne usluge</t>
  </si>
  <si>
    <t>Zakupnine i najamnine</t>
  </si>
  <si>
    <t>Zdravstene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</si>
  <si>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</si>
  <si>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</si>
  <si>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</si>
  <si>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</si>
  <si>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</si>
  <si>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Premije osiguranja</t>
  </si>
  <si>
    <t>Reprezentacija</t>
  </si>
  <si>
    <t>Članarine</t>
  </si>
  <si>
    <t>Pristojbe i naknade</t>
  </si>
  <si>
    <t>Troškovi sudskih postupaka</t>
  </si>
  <si>
    <t>Financijski rashodi</t>
  </si>
  <si>
    <t xml:space="preserve">Ostali financijski rashodi </t>
  </si>
  <si>
    <t>Bankarske usluge i usluge platnog prometa</t>
  </si>
  <si>
    <t>Negativne tečajne razlike</t>
  </si>
  <si>
    <t>Zatezne kamate</t>
  </si>
  <si>
    <t xml:space="preserve">Rashodi za nabavu proizvodne dugotrajne imovine </t>
  </si>
  <si>
    <t xml:space="preserve">Postrojenja i oprema </t>
  </si>
  <si>
    <t>Uredska oprema i namještaj</t>
  </si>
  <si>
    <t>Komunikacijska oprema</t>
  </si>
  <si>
    <t>Oprema za održavanje i zaštitu</t>
  </si>
  <si>
    <t>Sportska i glazbena oprema</t>
  </si>
  <si>
    <t>Ostala oprema</t>
  </si>
  <si>
    <t xml:space="preserve">Knjige, umjetnička djela </t>
  </si>
  <si>
    <t>Knjige</t>
  </si>
  <si>
    <t>Umjetnička djela</t>
  </si>
  <si>
    <t>Ulaganja u računalne programe</t>
  </si>
  <si>
    <t>4 Prihodi za posebne namjene</t>
  </si>
  <si>
    <t>1.1. Opći prihodi i primici</t>
  </si>
  <si>
    <t>4.7. Prihodi za posebne namjene</t>
  </si>
  <si>
    <t>5 Pomoći</t>
  </si>
  <si>
    <t>5.8. Pomoći</t>
  </si>
  <si>
    <t>6 Donacije</t>
  </si>
  <si>
    <t>6.1. Donacije</t>
  </si>
  <si>
    <t>09 Obazovanje</t>
  </si>
  <si>
    <t>091 Predškolsko i osnovno obrazovanje</t>
  </si>
  <si>
    <t>Višak prihoda</t>
  </si>
  <si>
    <t>Rezultat poslovanja</t>
  </si>
  <si>
    <t>Višak/manjak prihoda</t>
  </si>
  <si>
    <t>Manjak prihoda</t>
  </si>
  <si>
    <t>9 Rezultat</t>
  </si>
  <si>
    <t>94 Prihod za posebne namjene-višak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</si>
  <si>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</si>
  <si>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</si>
  <si>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</si>
  <si>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</si>
  <si>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UMJETNIČKA ŠKOLA BELI MANASTIR</t>
  </si>
  <si>
    <t>IZVORI FINANCIRANJA UKUPNO</t>
  </si>
  <si>
    <t>Opći prihodi i primici</t>
  </si>
  <si>
    <t>Vlastiti prihodi</t>
  </si>
  <si>
    <t>Prihodi za posebne nemjene</t>
  </si>
  <si>
    <t>Pomoći</t>
  </si>
  <si>
    <t>Donacije</t>
  </si>
  <si>
    <t>Rezultat</t>
  </si>
  <si>
    <t>DJELATNOST UMJETNIČKE ŠKOLE BELI MANASTIR</t>
  </si>
  <si>
    <t>1.1.</t>
  </si>
  <si>
    <t>Plaće (bruto)</t>
  </si>
  <si>
    <t>Stručno usavršavanje zaposlenika</t>
  </si>
  <si>
    <t>Naknada za korištenje osobnog automobila u sl. svrhe (LOCCO)</t>
  </si>
  <si>
    <t>Rashodi za materijal i energiju</t>
  </si>
  <si>
    <t>Uredski materijal i materijalni rashodi</t>
  </si>
  <si>
    <t>Materijal i dijelovi za tekuće i investicijsko održavanje</t>
  </si>
  <si>
    <t>Sitan inventar</t>
  </si>
  <si>
    <t>Službena, radna i zaštitna odjeća i obuća</t>
  </si>
  <si>
    <t>Rashodi za usluge</t>
  </si>
  <si>
    <t>Usluge telefona, pošte i prijevoza</t>
  </si>
  <si>
    <t>Usluge tekućeg i investicijskog održavanja postrojenja i opreme</t>
  </si>
  <si>
    <t>Zdravstvene i veterinarske usluge</t>
  </si>
  <si>
    <t>Ostali nespomenuti rashodi</t>
  </si>
  <si>
    <t>Ostali enspomenuti rashodi</t>
  </si>
  <si>
    <t>Ostali financisjki rashodi</t>
  </si>
  <si>
    <t>3.1. Vlastiti prihodi (1.6)</t>
  </si>
  <si>
    <t>4.7.</t>
  </si>
  <si>
    <t>Prihodi za posebne namjene</t>
  </si>
  <si>
    <t>DJELATNOST UMJETNIČKE ŠKOLE BELI MANASTIR FINANCIRANA IZ DRUGIH IZVORA</t>
  </si>
  <si>
    <t>5.8.</t>
  </si>
  <si>
    <t>Doprinosi za obvezno zdravstveno osiguranje</t>
  </si>
  <si>
    <t>Naknade za prijevoz na posao i s posla</t>
  </si>
  <si>
    <t>6.1.</t>
  </si>
  <si>
    <t xml:space="preserve">NABAVKA OPREME ZA RAD UMJETNIČKE ŠKOLE BELI MANASTIR </t>
  </si>
  <si>
    <t>Prihodi za posebne namjene- višak</t>
  </si>
  <si>
    <t>Rashodi za nabavu proizvedene dugotrajne imovine</t>
  </si>
  <si>
    <t>Postrojenja i oprema</t>
  </si>
  <si>
    <t>Knjige,umjetnička djela i ostale izložbene vrijednosti</t>
  </si>
  <si>
    <t>3.1. Vlastiti prihodi (1.6.)</t>
  </si>
  <si>
    <t>1.6.</t>
  </si>
  <si>
    <t>6=4/2*100</t>
  </si>
  <si>
    <t>7=4/3*100</t>
  </si>
  <si>
    <t>4=3/2*100</t>
  </si>
  <si>
    <t>P1062</t>
  </si>
  <si>
    <t>PROGRAM PREDŠKOLSKOG OBRAZOVANJA I ŠKOLSTVA</t>
  </si>
  <si>
    <t>A100627</t>
  </si>
  <si>
    <t>A101627</t>
  </si>
  <si>
    <t>K101628</t>
  </si>
  <si>
    <t>K100628</t>
  </si>
  <si>
    <t xml:space="preserve">OSTVARENJE/IZVRŠENJE 
1.-12.2024. </t>
  </si>
  <si>
    <t xml:space="preserve">GODIŠNJI IZVJEŠTAJ O IZVRŠENJU FINANCIJSKOG PLANA UMJETNIČKE ŠKOLE BELI MANASTIR 2025. </t>
  </si>
  <si>
    <t>TEKUĆI PLAN 2025.</t>
  </si>
  <si>
    <t xml:space="preserve">OSTVARENJE/IZVRŠENJE 
1.-12.2025.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</si>
</sst>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3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4" fillId="0" borderId="3" xfId="0" quotePrefix="1" applyNumberFormat="1" applyFont="1" applyFill="1" applyBorder="1" applyAlignment="1" applyProtection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6" fillId="2" borderId="3" xfId="0" quotePrefix="1" applyFont="1" applyFill="1" applyBorder="1" applyAlignment="1">
      <alignment horizontal="left" vertical="center"/>
    </xf>
    <xf numFmtId="0" fontId="1" fillId="0" borderId="0" xfId="0" applyFont="1"/>
    <xf numFmtId="0" fontId="11" fillId="0" borderId="0" xfId="0" applyNumberFormat="1" applyFont="1" applyFill="1" applyBorder="1" applyAlignment="1" applyProtection="1">
      <alignment horizontal="left" vertical="top" wrapText="1"/>
    </xf>
    <xf numFmtId="0" fontId="9" fillId="3" borderId="2" xfId="0" applyNumberFormat="1" applyFont="1" applyFill="1" applyBorder="1" applyAlignment="1" applyProtection="1">
      <alignment vertical="center"/>
    </xf>
    <xf numFmtId="0" fontId="0" fillId="3" borderId="0" xfId="0" applyFill="1"/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14" fillId="3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3" fillId="2" borderId="0" xfId="0" applyNumberFormat="1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/>
    <xf numFmtId="0" fontId="7" fillId="2" borderId="0" xfId="0" quotePrefix="1" applyNumberFormat="1" applyFont="1" applyFill="1" applyBorder="1" applyAlignment="1" applyProtection="1">
      <alignment horizontal="left" wrapText="1"/>
    </xf>
    <xf numFmtId="0" fontId="8" fillId="2" borderId="0" xfId="0" applyNumberFormat="1" applyFont="1" applyFill="1" applyBorder="1" applyAlignment="1" applyProtection="1">
      <alignment wrapText="1"/>
    </xf>
    <xf numFmtId="3" fontId="5" fillId="2" borderId="0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3" xfId="0" applyFont="1" applyBorder="1" applyAlignment="1"/>
    <xf numFmtId="0" fontId="9" fillId="0" borderId="3" xfId="0" applyFont="1" applyBorder="1" applyAlignment="1">
      <alignment wrapText="1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wrapText="1"/>
    </xf>
    <xf numFmtId="0" fontId="16" fillId="2" borderId="1" xfId="0" quotePrefix="1" applyFont="1" applyFill="1" applyBorder="1" applyAlignment="1">
      <alignment horizontal="left" vertical="center"/>
    </xf>
    <xf numFmtId="0" fontId="22" fillId="0" borderId="0" xfId="0" applyFont="1"/>
    <xf numFmtId="0" fontId="9" fillId="2" borderId="7" xfId="0" applyNumberFormat="1" applyFont="1" applyFill="1" applyBorder="1" applyAlignment="1">
      <alignment horizontal="center"/>
    </xf>
    <xf numFmtId="0" fontId="9" fillId="2" borderId="3" xfId="0" applyNumberFormat="1" applyFont="1" applyFill="1" applyBorder="1" applyAlignment="1">
      <alignment horizontal="left"/>
    </xf>
    <xf numFmtId="0" fontId="9" fillId="2" borderId="3" xfId="0" applyNumberFormat="1" applyFont="1" applyFill="1" applyBorder="1" applyAlignment="1"/>
    <xf numFmtId="0" fontId="9" fillId="2" borderId="3" xfId="0" applyFont="1" applyFill="1" applyBorder="1" applyAlignment="1">
      <alignment horizontal="left"/>
    </xf>
    <xf numFmtId="0" fontId="9" fillId="2" borderId="3" xfId="0" applyNumberFormat="1" applyFont="1" applyFill="1" applyBorder="1" applyAlignment="1">
      <alignment horizontal="left" wrapText="1"/>
    </xf>
    <xf numFmtId="3" fontId="9" fillId="2" borderId="3" xfId="0" applyNumberFormat="1" applyFont="1" applyFill="1" applyBorder="1" applyAlignment="1">
      <alignment horizontal="left"/>
    </xf>
    <xf numFmtId="0" fontId="9" fillId="2" borderId="9" xfId="0" applyNumberFormat="1" applyFont="1" applyFill="1" applyBorder="1" applyAlignment="1">
      <alignment horizontal="center"/>
    </xf>
    <xf numFmtId="49" fontId="9" fillId="2" borderId="3" xfId="0" applyNumberFormat="1" applyFont="1" applyFill="1" applyBorder="1" applyAlignment="1">
      <alignment horizontal="left" shrinkToFi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9" fillId="2" borderId="3" xfId="0" applyNumberFormat="1" applyFont="1" applyFill="1" applyBorder="1" applyAlignment="1"/>
    <xf numFmtId="1" fontId="0" fillId="0" borderId="3" xfId="0" applyNumberFormat="1" applyBorder="1"/>
    <xf numFmtId="0" fontId="11" fillId="4" borderId="3" xfId="0" applyNumberFormat="1" applyFont="1" applyFill="1" applyBorder="1" applyAlignment="1" applyProtection="1">
      <alignment horizontal="left" vertical="center" wrapText="1"/>
    </xf>
    <xf numFmtId="0" fontId="11" fillId="4" borderId="3" xfId="0" applyNumberFormat="1" applyFont="1" applyFill="1" applyBorder="1" applyAlignment="1" applyProtection="1">
      <alignment horizontal="left" wrapText="1"/>
    </xf>
    <xf numFmtId="0" fontId="16" fillId="4" borderId="3" xfId="0" applyNumberFormat="1" applyFont="1" applyFill="1" applyBorder="1" applyAlignment="1" applyProtection="1">
      <alignment horizontal="left" vertical="center" wrapText="1"/>
    </xf>
    <xf numFmtId="4" fontId="6" fillId="4" borderId="3" xfId="0" applyNumberFormat="1" applyFont="1" applyFill="1" applyBorder="1" applyAlignment="1">
      <alignment horizontal="right"/>
    </xf>
    <xf numFmtId="4" fontId="1" fillId="4" borderId="3" xfId="0" applyNumberFormat="1" applyFont="1" applyFill="1" applyBorder="1"/>
    <xf numFmtId="1" fontId="1" fillId="4" borderId="3" xfId="0" applyNumberFormat="1" applyFont="1" applyFill="1" applyBorder="1"/>
    <xf numFmtId="0" fontId="16" fillId="4" borderId="6" xfId="0" applyFont="1" applyFill="1" applyBorder="1" applyAlignment="1">
      <alignment horizontal="center"/>
    </xf>
    <xf numFmtId="0" fontId="11" fillId="4" borderId="8" xfId="0" applyNumberFormat="1" applyFont="1" applyFill="1" applyBorder="1" applyAlignment="1" applyProtection="1">
      <alignment horizontal="left" vertical="center" wrapText="1"/>
    </xf>
    <xf numFmtId="0" fontId="11" fillId="4" borderId="3" xfId="0" applyFont="1" applyFill="1" applyBorder="1" applyAlignment="1">
      <alignment wrapText="1"/>
    </xf>
    <xf numFmtId="4" fontId="11" fillId="4" borderId="3" xfId="0" applyNumberFormat="1" applyFont="1" applyFill="1" applyBorder="1" applyAlignment="1">
      <alignment wrapText="1"/>
    </xf>
    <xf numFmtId="0" fontId="11" fillId="4" borderId="3" xfId="0" quotePrefix="1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/>
    </xf>
    <xf numFmtId="0" fontId="16" fillId="4" borderId="3" xfId="0" applyFont="1" applyFill="1" applyBorder="1" applyAlignment="1"/>
    <xf numFmtId="0" fontId="11" fillId="4" borderId="3" xfId="0" applyFont="1" applyFill="1" applyBorder="1" applyAlignment="1"/>
    <xf numFmtId="4" fontId="11" fillId="4" borderId="3" xfId="0" applyNumberFormat="1" applyFont="1" applyFill="1" applyBorder="1" applyAlignment="1"/>
    <xf numFmtId="0" fontId="11" fillId="4" borderId="4" xfId="0" applyFont="1" applyFill="1" applyBorder="1" applyAlignment="1">
      <alignment horizontal="left"/>
    </xf>
    <xf numFmtId="0" fontId="16" fillId="4" borderId="7" xfId="0" applyFont="1" applyFill="1" applyBorder="1" applyAlignment="1">
      <alignment horizontal="center"/>
    </xf>
    <xf numFmtId="0" fontId="11" fillId="4" borderId="4" xfId="0" applyFont="1" applyFill="1" applyBorder="1" applyAlignment="1"/>
    <xf numFmtId="0" fontId="16" fillId="4" borderId="3" xfId="0" quotePrefix="1" applyFont="1" applyFill="1" applyBorder="1" applyAlignment="1">
      <alignment horizontal="left" vertical="center"/>
    </xf>
    <xf numFmtId="4" fontId="11" fillId="4" borderId="4" xfId="0" applyNumberFormat="1" applyFont="1" applyFill="1" applyBorder="1" applyAlignment="1"/>
    <xf numFmtId="0" fontId="16" fillId="4" borderId="4" xfId="0" quotePrefix="1" applyFont="1" applyFill="1" applyBorder="1" applyAlignment="1">
      <alignment horizontal="left" vertical="center"/>
    </xf>
    <xf numFmtId="0" fontId="11" fillId="4" borderId="3" xfId="0" quotePrefix="1" applyFont="1" applyFill="1" applyBorder="1" applyAlignment="1">
      <alignment horizontal="left"/>
    </xf>
    <xf numFmtId="0" fontId="16" fillId="4" borderId="1" xfId="0" quotePrefix="1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center"/>
    </xf>
    <xf numFmtId="0" fontId="9" fillId="4" borderId="3" xfId="0" applyNumberFormat="1" applyFont="1" applyFill="1" applyBorder="1" applyAlignment="1">
      <alignment horizontal="left"/>
    </xf>
    <xf numFmtId="0" fontId="11" fillId="4" borderId="3" xfId="0" applyNumberFormat="1" applyFont="1" applyFill="1" applyBorder="1" applyAlignment="1"/>
    <xf numFmtId="0" fontId="11" fillId="4" borderId="3" xfId="0" applyNumberFormat="1" applyFont="1" applyFill="1" applyBorder="1" applyAlignment="1">
      <alignment horizontal="left"/>
    </xf>
    <xf numFmtId="0" fontId="11" fillId="4" borderId="3" xfId="0" applyNumberFormat="1" applyFont="1" applyFill="1" applyBorder="1" applyAlignment="1">
      <alignment horizontal="left" wrapText="1"/>
    </xf>
    <xf numFmtId="0" fontId="11" fillId="4" borderId="3" xfId="0" applyNumberFormat="1" applyFont="1" applyFill="1" applyBorder="1" applyAlignment="1">
      <alignment horizontal="left" wrapText="1" shrinkToFit="1"/>
    </xf>
    <xf numFmtId="49" fontId="11" fillId="4" borderId="3" xfId="0" applyNumberFormat="1" applyFont="1" applyFill="1" applyBorder="1" applyAlignment="1">
      <alignment horizontal="left" shrinkToFit="1"/>
    </xf>
    <xf numFmtId="0" fontId="2" fillId="0" borderId="0" xfId="0" applyNumberFormat="1" applyFont="1" applyFill="1" applyBorder="1" applyAlignment="1" applyProtection="1">
      <alignment horizontal="right" vertical="center" wrapText="1"/>
    </xf>
    <xf numFmtId="4" fontId="11" fillId="4" borderId="3" xfId="0" applyNumberFormat="1" applyFont="1" applyFill="1" applyBorder="1" applyAlignment="1">
      <alignment horizontal="right" wrapText="1"/>
    </xf>
    <xf numFmtId="4" fontId="9" fillId="0" borderId="3" xfId="0" applyNumberFormat="1" applyFont="1" applyBorder="1" applyAlignment="1">
      <alignment horizontal="right" wrapText="1"/>
    </xf>
    <xf numFmtId="4" fontId="9" fillId="0" borderId="4" xfId="0" applyNumberFormat="1" applyFont="1" applyBorder="1" applyAlignment="1">
      <alignment horizontal="right"/>
    </xf>
    <xf numFmtId="4" fontId="11" fillId="4" borderId="3" xfId="0" applyNumberFormat="1" applyFont="1" applyFill="1" applyBorder="1" applyAlignment="1">
      <alignment horizontal="right"/>
    </xf>
    <xf numFmtId="4" fontId="9" fillId="0" borderId="3" xfId="0" applyNumberFormat="1" applyFont="1" applyBorder="1" applyAlignment="1">
      <alignment horizontal="right"/>
    </xf>
    <xf numFmtId="4" fontId="11" fillId="4" borderId="4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right" wrapText="1"/>
    </xf>
    <xf numFmtId="4" fontId="9" fillId="2" borderId="3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4" fontId="11" fillId="4" borderId="3" xfId="0" applyNumberFormat="1" applyFont="1" applyFill="1" applyBorder="1" applyAlignment="1">
      <alignment horizontal="right" wrapText="1" shrinkToFit="1"/>
    </xf>
    <xf numFmtId="4" fontId="11" fillId="4" borderId="3" xfId="0" applyNumberFormat="1" applyFont="1" applyFill="1" applyBorder="1" applyAlignment="1">
      <alignment horizontal="right" shrinkToFit="1"/>
    </xf>
    <xf numFmtId="4" fontId="9" fillId="2" borderId="3" xfId="0" applyNumberFormat="1" applyFont="1" applyFill="1" applyBorder="1" applyAlignment="1">
      <alignment horizontal="right" shrinkToFit="1"/>
    </xf>
    <xf numFmtId="1" fontId="23" fillId="4" borderId="3" xfId="0" applyNumberFormat="1" applyFont="1" applyFill="1" applyBorder="1"/>
    <xf numFmtId="4" fontId="24" fillId="0" borderId="3" xfId="0" applyNumberFormat="1" applyFont="1" applyBorder="1"/>
    <xf numFmtId="1" fontId="24" fillId="0" borderId="3" xfId="0" applyNumberFormat="1" applyFont="1" applyBorder="1"/>
    <xf numFmtId="4" fontId="23" fillId="4" borderId="3" xfId="0" applyNumberFormat="1" applyFont="1" applyFill="1" applyBorder="1"/>
    <xf numFmtId="1" fontId="24" fillId="4" borderId="3" xfId="0" applyNumberFormat="1" applyFont="1" applyFill="1" applyBorder="1"/>
    <xf numFmtId="0" fontId="1" fillId="0" borderId="3" xfId="0" applyFont="1" applyBorder="1"/>
    <xf numFmtId="4" fontId="6" fillId="2" borderId="3" xfId="0" applyNumberFormat="1" applyFont="1" applyFill="1" applyBorder="1" applyAlignment="1">
      <alignment horizontal="right"/>
    </xf>
    <xf numFmtId="4" fontId="1" fillId="0" borderId="3" xfId="0" applyNumberFormat="1" applyFont="1" applyBorder="1"/>
    <xf numFmtId="0" fontId="6" fillId="3" borderId="10" xfId="0" applyNumberFormat="1" applyFont="1" applyFill="1" applyBorder="1" applyAlignment="1" applyProtection="1">
      <alignment horizontal="center" vertical="center" wrapText="1"/>
    </xf>
    <xf numFmtId="0" fontId="11" fillId="2" borderId="7" xfId="0" applyNumberFormat="1" applyFont="1" applyFill="1" applyBorder="1" applyAlignment="1" applyProtection="1">
      <alignment horizontal="left" vertical="center" wrapText="1"/>
    </xf>
    <xf numFmtId="0" fontId="1" fillId="0" borderId="12" xfId="0" applyFont="1" applyBorder="1"/>
    <xf numFmtId="0" fontId="10" fillId="2" borderId="7" xfId="0" quotePrefix="1" applyFont="1" applyFill="1" applyBorder="1" applyAlignment="1">
      <alignment horizontal="left" vertical="center" wrapText="1" indent="1"/>
    </xf>
    <xf numFmtId="0" fontId="0" fillId="0" borderId="12" xfId="0" applyBorder="1"/>
    <xf numFmtId="0" fontId="10" fillId="2" borderId="7" xfId="0" applyFont="1" applyFill="1" applyBorder="1" applyAlignment="1">
      <alignment horizontal="left" vertical="center" indent="1"/>
    </xf>
    <xf numFmtId="0" fontId="10" fillId="2" borderId="7" xfId="0" applyNumberFormat="1" applyFont="1" applyFill="1" applyBorder="1" applyAlignment="1" applyProtection="1">
      <alignment horizontal="left" vertical="center" wrapText="1" indent="1"/>
    </xf>
    <xf numFmtId="0" fontId="11" fillId="2" borderId="7" xfId="0" applyNumberFormat="1" applyFont="1" applyFill="1" applyBorder="1" applyAlignment="1" applyProtection="1">
      <alignment horizontal="left" vertical="center" wrapText="1" indent="1"/>
    </xf>
    <xf numFmtId="0" fontId="9" fillId="2" borderId="7" xfId="0" applyNumberFormat="1" applyFont="1" applyFill="1" applyBorder="1" applyAlignment="1" applyProtection="1">
      <alignment horizontal="left" vertical="center" wrapText="1"/>
    </xf>
    <xf numFmtId="1" fontId="1" fillId="0" borderId="3" xfId="0" applyNumberFormat="1" applyFont="1" applyBorder="1"/>
    <xf numFmtId="1" fontId="1" fillId="0" borderId="12" xfId="0" applyNumberFormat="1" applyFont="1" applyBorder="1"/>
    <xf numFmtId="1" fontId="1" fillId="0" borderId="14" xfId="0" applyNumberFormat="1" applyFont="1" applyBorder="1"/>
    <xf numFmtId="0" fontId="11" fillId="2" borderId="6" xfId="0" applyNumberFormat="1" applyFont="1" applyFill="1" applyBorder="1" applyAlignment="1" applyProtection="1">
      <alignment horizontal="left" vertical="center" wrapText="1"/>
    </xf>
    <xf numFmtId="4" fontId="6" fillId="2" borderId="17" xfId="0" applyNumberFormat="1" applyFont="1" applyFill="1" applyBorder="1" applyAlignment="1">
      <alignment horizontal="right"/>
    </xf>
    <xf numFmtId="4" fontId="1" fillId="0" borderId="17" xfId="0" applyNumberFormat="1" applyFont="1" applyBorder="1"/>
    <xf numFmtId="1" fontId="1" fillId="0" borderId="17" xfId="0" applyNumberFormat="1" applyFont="1" applyBorder="1"/>
    <xf numFmtId="1" fontId="1" fillId="0" borderId="18" xfId="0" applyNumberFormat="1" applyFont="1" applyBorder="1"/>
    <xf numFmtId="0" fontId="11" fillId="5" borderId="19" xfId="0" applyNumberFormat="1" applyFont="1" applyFill="1" applyBorder="1" applyAlignment="1" applyProtection="1">
      <alignment horizontal="left" vertical="center" wrapText="1"/>
    </xf>
    <xf numFmtId="4" fontId="6" fillId="5" borderId="20" xfId="0" applyNumberFormat="1" applyFont="1" applyFill="1" applyBorder="1" applyAlignment="1">
      <alignment horizontal="right"/>
    </xf>
    <xf numFmtId="0" fontId="6" fillId="3" borderId="9" xfId="0" applyNumberFormat="1" applyFont="1" applyFill="1" applyBorder="1" applyAlignment="1" applyProtection="1">
      <alignment horizontal="center" vertical="center" wrapText="1"/>
    </xf>
    <xf numFmtId="1" fontId="1" fillId="5" borderId="20" xfId="0" applyNumberFormat="1" applyFont="1" applyFill="1" applyBorder="1"/>
    <xf numFmtId="1" fontId="1" fillId="5" borderId="21" xfId="0" applyNumberFormat="1" applyFont="1" applyFill="1" applyBorder="1"/>
    <xf numFmtId="0" fontId="10" fillId="2" borderId="0" xfId="0" applyNumberFormat="1" applyFont="1" applyFill="1" applyBorder="1" applyAlignment="1" applyProtection="1">
      <alignment horizontal="left" vertical="center" wrapText="1" indent="1"/>
    </xf>
    <xf numFmtId="4" fontId="3" fillId="2" borderId="0" xfId="0" applyNumberFormat="1" applyFont="1" applyFill="1" applyBorder="1" applyAlignment="1">
      <alignment horizontal="right"/>
    </xf>
    <xf numFmtId="4" fontId="0" fillId="0" borderId="0" xfId="0" applyNumberFormat="1" applyBorder="1"/>
    <xf numFmtId="0" fontId="0" fillId="0" borderId="0" xfId="0" applyBorder="1"/>
    <xf numFmtId="0" fontId="9" fillId="2" borderId="0" xfId="0" applyNumberFormat="1" applyFont="1" applyFill="1" applyBorder="1" applyAlignment="1" applyProtection="1">
      <alignment horizontal="left" vertical="center" wrapText="1"/>
    </xf>
    <xf numFmtId="0" fontId="11" fillId="4" borderId="7" xfId="0" applyNumberFormat="1" applyFont="1" applyFill="1" applyBorder="1" applyAlignment="1" applyProtection="1">
      <alignment horizontal="left" vertical="center" wrapText="1"/>
    </xf>
    <xf numFmtId="1" fontId="1" fillId="4" borderId="12" xfId="0" applyNumberFormat="1" applyFont="1" applyFill="1" applyBorder="1"/>
    <xf numFmtId="0" fontId="9" fillId="2" borderId="7" xfId="0" quotePrefix="1" applyFont="1" applyFill="1" applyBorder="1" applyAlignment="1">
      <alignment horizontal="left" vertical="center"/>
    </xf>
    <xf numFmtId="1" fontId="0" fillId="0" borderId="12" xfId="0" applyNumberFormat="1" applyBorder="1"/>
    <xf numFmtId="0" fontId="11" fillId="4" borderId="7" xfId="0" quotePrefix="1" applyFont="1" applyFill="1" applyBorder="1" applyAlignment="1">
      <alignment horizontal="left" vertical="center"/>
    </xf>
    <xf numFmtId="0" fontId="9" fillId="2" borderId="13" xfId="0" quotePrefix="1" applyFont="1" applyFill="1" applyBorder="1" applyAlignment="1">
      <alignment horizontal="left" vertical="center"/>
    </xf>
    <xf numFmtId="0" fontId="11" fillId="2" borderId="14" xfId="0" quotePrefix="1" applyFont="1" applyFill="1" applyBorder="1" applyAlignment="1">
      <alignment horizontal="left" vertical="center"/>
    </xf>
    <xf numFmtId="0" fontId="9" fillId="2" borderId="14" xfId="0" applyFont="1" applyFill="1" applyBorder="1" applyAlignment="1"/>
    <xf numFmtId="4" fontId="9" fillId="2" borderId="14" xfId="0" applyNumberFormat="1" applyFont="1" applyFill="1" applyBorder="1" applyAlignment="1">
      <alignment horizontal="right"/>
    </xf>
    <xf numFmtId="4" fontId="3" fillId="2" borderId="14" xfId="0" applyNumberFormat="1" applyFont="1" applyFill="1" applyBorder="1" applyAlignment="1">
      <alignment horizontal="right"/>
    </xf>
    <xf numFmtId="4" fontId="0" fillId="0" borderId="14" xfId="0" applyNumberFormat="1" applyBorder="1"/>
    <xf numFmtId="1" fontId="0" fillId="0" borderId="14" xfId="0" applyNumberFormat="1" applyBorder="1"/>
    <xf numFmtId="1" fontId="0" fillId="0" borderId="15" xfId="0" applyNumberFormat="1" applyBorder="1"/>
    <xf numFmtId="0" fontId="11" fillId="5" borderId="20" xfId="0" applyNumberFormat="1" applyFont="1" applyFill="1" applyBorder="1" applyAlignment="1" applyProtection="1">
      <alignment horizontal="left" vertical="center" wrapText="1"/>
    </xf>
    <xf numFmtId="0" fontId="16" fillId="5" borderId="20" xfId="0" applyNumberFormat="1" applyFont="1" applyFill="1" applyBorder="1" applyAlignment="1" applyProtection="1">
      <alignment horizontal="left" vertical="center" wrapText="1"/>
    </xf>
    <xf numFmtId="1" fontId="23" fillId="4" borderId="12" xfId="0" applyNumberFormat="1" applyFont="1" applyFill="1" applyBorder="1"/>
    <xf numFmtId="1" fontId="24" fillId="0" borderId="12" xfId="0" applyNumberFormat="1" applyFont="1" applyBorder="1"/>
    <xf numFmtId="0" fontId="9" fillId="4" borderId="7" xfId="0" quotePrefix="1" applyFont="1" applyFill="1" applyBorder="1" applyAlignment="1">
      <alignment horizontal="left" vertical="center"/>
    </xf>
    <xf numFmtId="0" fontId="9" fillId="2" borderId="13" xfId="0" applyNumberFormat="1" applyFont="1" applyFill="1" applyBorder="1" applyAlignment="1" applyProtection="1">
      <alignment horizontal="left" vertical="center" wrapText="1"/>
    </xf>
    <xf numFmtId="0" fontId="11" fillId="2" borderId="14" xfId="0" applyNumberFormat="1" applyFont="1" applyFill="1" applyBorder="1" applyAlignment="1" applyProtection="1">
      <alignment horizontal="left" vertical="center" wrapText="1"/>
    </xf>
    <xf numFmtId="0" fontId="16" fillId="2" borderId="14" xfId="0" quotePrefix="1" applyFont="1" applyFill="1" applyBorder="1" applyAlignment="1">
      <alignment horizontal="left" vertical="center"/>
    </xf>
    <xf numFmtId="49" fontId="9" fillId="2" borderId="14" xfId="0" applyNumberFormat="1" applyFont="1" applyFill="1" applyBorder="1" applyAlignment="1">
      <alignment horizontal="left" shrinkToFit="1"/>
    </xf>
    <xf numFmtId="4" fontId="9" fillId="2" borderId="14" xfId="0" applyNumberFormat="1" applyFont="1" applyFill="1" applyBorder="1" applyAlignment="1">
      <alignment horizontal="right" shrinkToFit="1"/>
    </xf>
    <xf numFmtId="1" fontId="23" fillId="5" borderId="20" xfId="0" applyNumberFormat="1" applyFont="1" applyFill="1" applyBorder="1"/>
    <xf numFmtId="1" fontId="23" fillId="5" borderId="21" xfId="0" applyNumberFormat="1" applyFont="1" applyFill="1" applyBorder="1"/>
    <xf numFmtId="0" fontId="11" fillId="6" borderId="7" xfId="0" applyFont="1" applyFill="1" applyBorder="1" applyAlignment="1">
      <alignment horizontal="left" vertical="center"/>
    </xf>
    <xf numFmtId="0" fontId="11" fillId="6" borderId="3" xfId="0" applyNumberFormat="1" applyFont="1" applyFill="1" applyBorder="1" applyAlignment="1" applyProtection="1">
      <alignment horizontal="left" vertical="center"/>
    </xf>
    <xf numFmtId="0" fontId="16" fillId="6" borderId="3" xfId="0" applyNumberFormat="1" applyFont="1" applyFill="1" applyBorder="1" applyAlignment="1" applyProtection="1">
      <alignment horizontal="left" vertical="center"/>
    </xf>
    <xf numFmtId="0" fontId="11" fillId="6" borderId="3" xfId="0" applyNumberFormat="1" applyFont="1" applyFill="1" applyBorder="1" applyAlignment="1" applyProtection="1">
      <alignment vertical="center" wrapText="1"/>
    </xf>
    <xf numFmtId="4" fontId="6" fillId="6" borderId="3" xfId="0" applyNumberFormat="1" applyFont="1" applyFill="1" applyBorder="1" applyAlignment="1">
      <alignment horizontal="right"/>
    </xf>
    <xf numFmtId="1" fontId="1" fillId="6" borderId="3" xfId="0" applyNumberFormat="1" applyFont="1" applyFill="1" applyBorder="1"/>
    <xf numFmtId="1" fontId="1" fillId="6" borderId="12" xfId="0" applyNumberFormat="1" applyFont="1" applyFill="1" applyBorder="1"/>
    <xf numFmtId="0" fontId="11" fillId="6" borderId="6" xfId="0" applyNumberFormat="1" applyFont="1" applyFill="1" applyBorder="1" applyAlignment="1" applyProtection="1">
      <alignment horizontal="left" vertical="center" wrapText="1"/>
    </xf>
    <xf numFmtId="0" fontId="11" fillId="6" borderId="17" xfId="0" applyNumberFormat="1" applyFont="1" applyFill="1" applyBorder="1" applyAlignment="1" applyProtection="1">
      <alignment horizontal="left" vertical="center" wrapText="1"/>
    </xf>
    <xf numFmtId="0" fontId="16" fillId="6" borderId="17" xfId="0" applyNumberFormat="1" applyFont="1" applyFill="1" applyBorder="1" applyAlignment="1" applyProtection="1">
      <alignment horizontal="left" vertical="center" wrapText="1"/>
    </xf>
    <xf numFmtId="4" fontId="6" fillId="6" borderId="17" xfId="0" applyNumberFormat="1" applyFont="1" applyFill="1" applyBorder="1" applyAlignment="1">
      <alignment horizontal="right"/>
    </xf>
    <xf numFmtId="1" fontId="23" fillId="6" borderId="17" xfId="0" applyNumberFormat="1" applyFont="1" applyFill="1" applyBorder="1"/>
    <xf numFmtId="1" fontId="23" fillId="6" borderId="18" xfId="0" applyNumberFormat="1" applyFont="1" applyFill="1" applyBorder="1"/>
    <xf numFmtId="1" fontId="1" fillId="6" borderId="17" xfId="0" applyNumberFormat="1" applyFont="1" applyFill="1" applyBorder="1"/>
    <xf numFmtId="1" fontId="1" fillId="6" borderId="18" xfId="0" applyNumberFormat="1" applyFont="1" applyFill="1" applyBorder="1"/>
    <xf numFmtId="0" fontId="10" fillId="2" borderId="7" xfId="0" quotePrefix="1" applyFont="1" applyFill="1" applyBorder="1" applyAlignment="1">
      <alignment horizontal="left" vertical="center" wrapText="1"/>
    </xf>
    <xf numFmtId="3" fontId="3" fillId="2" borderId="14" xfId="0" applyNumberFormat="1" applyFont="1" applyFill="1" applyBorder="1" applyAlignment="1">
      <alignment horizontal="right"/>
    </xf>
    <xf numFmtId="0" fontId="0" fillId="0" borderId="14" xfId="0" applyBorder="1"/>
    <xf numFmtId="0" fontId="0" fillId="0" borderId="15" xfId="0" applyBorder="1"/>
    <xf numFmtId="0" fontId="11" fillId="7" borderId="19" xfId="0" applyNumberFormat="1" applyFont="1" applyFill="1" applyBorder="1" applyAlignment="1" applyProtection="1">
      <alignment horizontal="left" vertical="center" wrapText="1"/>
    </xf>
    <xf numFmtId="0" fontId="10" fillId="2" borderId="13" xfId="0" applyNumberFormat="1" applyFont="1" applyFill="1" applyBorder="1" applyAlignment="1" applyProtection="1">
      <alignment horizontal="left" vertical="center" wrapText="1"/>
    </xf>
    <xf numFmtId="4" fontId="6" fillId="7" borderId="20" xfId="0" applyNumberFormat="1" applyFont="1" applyFill="1" applyBorder="1" applyAlignment="1">
      <alignment horizontal="right"/>
    </xf>
    <xf numFmtId="1" fontId="1" fillId="7" borderId="20" xfId="0" applyNumberFormat="1" applyFont="1" applyFill="1" applyBorder="1"/>
    <xf numFmtId="1" fontId="1" fillId="7" borderId="21" xfId="0" applyNumberFormat="1" applyFont="1" applyFill="1" applyBorder="1"/>
    <xf numFmtId="3" fontId="6" fillId="2" borderId="3" xfId="0" applyNumberFormat="1" applyFont="1" applyFill="1" applyBorder="1" applyAlignment="1">
      <alignment horizontal="right"/>
    </xf>
    <xf numFmtId="0" fontId="11" fillId="2" borderId="7" xfId="0" applyFont="1" applyFill="1" applyBorder="1" applyAlignment="1">
      <alignment horizontal="left" vertical="center"/>
    </xf>
    <xf numFmtId="0" fontId="0" fillId="0" borderId="3" xfId="0" applyFont="1" applyBorder="1"/>
    <xf numFmtId="0" fontId="0" fillId="0" borderId="12" xfId="0" applyFont="1" applyBorder="1"/>
    <xf numFmtId="0" fontId="9" fillId="2" borderId="0" xfId="0" quotePrefix="1" applyFont="1" applyFill="1" applyBorder="1" applyAlignment="1">
      <alignment horizontal="left" vertical="center"/>
    </xf>
    <xf numFmtId="0" fontId="11" fillId="2" borderId="0" xfId="0" quotePrefix="1" applyFont="1" applyFill="1" applyBorder="1" applyAlignment="1">
      <alignment horizontal="left" vertical="center"/>
    </xf>
    <xf numFmtId="0" fontId="16" fillId="2" borderId="0" xfId="0" quotePrefix="1" applyFont="1" applyFill="1" applyBorder="1" applyAlignment="1">
      <alignment horizontal="left" vertical="center"/>
    </xf>
    <xf numFmtId="0" fontId="9" fillId="0" borderId="0" xfId="0" applyFont="1" applyBorder="1" applyAlignment="1">
      <alignment horizontal="center"/>
    </xf>
    <xf numFmtId="0" fontId="9" fillId="2" borderId="0" xfId="0" applyFont="1" applyFill="1" applyBorder="1" applyAlignment="1"/>
    <xf numFmtId="4" fontId="9" fillId="2" borderId="0" xfId="0" applyNumberFormat="1" applyFont="1" applyFill="1" applyBorder="1" applyAlignment="1">
      <alignment horizontal="right"/>
    </xf>
    <xf numFmtId="1" fontId="0" fillId="0" borderId="0" xfId="0" applyNumberFormat="1" applyBorder="1"/>
    <xf numFmtId="0" fontId="11" fillId="4" borderId="4" xfId="0" applyFont="1" applyFill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11" fillId="2" borderId="6" xfId="0" applyNumberFormat="1" applyFont="1" applyFill="1" applyBorder="1" applyAlignment="1" applyProtection="1">
      <alignment vertical="center" wrapText="1"/>
    </xf>
    <xf numFmtId="0" fontId="10" fillId="2" borderId="7" xfId="0" applyFont="1" applyFill="1" applyBorder="1" applyAlignment="1">
      <alignment vertical="center"/>
    </xf>
    <xf numFmtId="0" fontId="11" fillId="2" borderId="7" xfId="0" applyNumberFormat="1" applyFont="1" applyFill="1" applyBorder="1" applyAlignment="1" applyProtection="1">
      <alignment vertical="center" wrapText="1"/>
    </xf>
    <xf numFmtId="0" fontId="10" fillId="2" borderId="7" xfId="0" applyNumberFormat="1" applyFont="1" applyFill="1" applyBorder="1" applyAlignment="1" applyProtection="1">
      <alignment vertical="center" wrapText="1"/>
    </xf>
    <xf numFmtId="0" fontId="9" fillId="2" borderId="7" xfId="0" applyNumberFormat="1" applyFont="1" applyFill="1" applyBorder="1" applyAlignment="1" applyProtection="1">
      <alignment vertical="center" wrapText="1"/>
    </xf>
    <xf numFmtId="0" fontId="9" fillId="2" borderId="13" xfId="0" applyNumberFormat="1" applyFont="1" applyFill="1" applyBorder="1" applyAlignment="1" applyProtection="1">
      <alignment vertical="center" wrapText="1"/>
    </xf>
    <xf numFmtId="4" fontId="0" fillId="0" borderId="14" xfId="0" applyNumberFormat="1" applyFont="1" applyBorder="1"/>
    <xf numFmtId="1" fontId="0" fillId="0" borderId="14" xfId="0" applyNumberFormat="1" applyFont="1" applyBorder="1"/>
    <xf numFmtId="0" fontId="0" fillId="0" borderId="0" xfId="0" applyFont="1"/>
    <xf numFmtId="0" fontId="11" fillId="4" borderId="10" xfId="0" quotePrefix="1" applyFont="1" applyFill="1" applyBorder="1" applyAlignment="1">
      <alignment horizontal="left" vertical="center"/>
    </xf>
    <xf numFmtId="0" fontId="11" fillId="4" borderId="11" xfId="0" quotePrefix="1" applyFont="1" applyFill="1" applyBorder="1" applyAlignment="1">
      <alignment horizontal="left" vertical="center"/>
    </xf>
    <xf numFmtId="0" fontId="16" fillId="4" borderId="11" xfId="0" quotePrefix="1" applyFont="1" applyFill="1" applyBorder="1" applyAlignment="1">
      <alignment horizontal="left" vertical="center"/>
    </xf>
    <xf numFmtId="0" fontId="11" fillId="4" borderId="23" xfId="0" applyFont="1" applyFill="1" applyBorder="1" applyAlignment="1">
      <alignment horizontal="center"/>
    </xf>
    <xf numFmtId="0" fontId="11" fillId="4" borderId="11" xfId="0" applyFont="1" applyFill="1" applyBorder="1" applyAlignment="1"/>
    <xf numFmtId="4" fontId="11" fillId="4" borderId="11" xfId="0" applyNumberFormat="1" applyFont="1" applyFill="1" applyBorder="1" applyAlignment="1">
      <alignment horizontal="right"/>
    </xf>
    <xf numFmtId="4" fontId="11" fillId="4" borderId="11" xfId="0" applyNumberFormat="1" applyFont="1" applyFill="1" applyBorder="1" applyAlignment="1"/>
    <xf numFmtId="1" fontId="1" fillId="4" borderId="11" xfId="0" applyNumberFormat="1" applyFont="1" applyFill="1" applyBorder="1"/>
    <xf numFmtId="0" fontId="11" fillId="2" borderId="13" xfId="0" quotePrefix="1" applyFont="1" applyFill="1" applyBorder="1" applyAlignment="1">
      <alignment horizontal="left" vertical="center"/>
    </xf>
    <xf numFmtId="0" fontId="11" fillId="2" borderId="0" xfId="0" applyNumberFormat="1" applyFont="1" applyFill="1" applyBorder="1" applyAlignment="1" applyProtection="1">
      <alignment horizontal="left" vertical="center" wrapText="1"/>
    </xf>
    <xf numFmtId="0" fontId="9" fillId="2" borderId="0" xfId="0" applyNumberFormat="1" applyFont="1" applyFill="1" applyBorder="1" applyAlignment="1">
      <alignment horizontal="center"/>
    </xf>
    <xf numFmtId="49" fontId="9" fillId="2" borderId="0" xfId="0" applyNumberFormat="1" applyFont="1" applyFill="1" applyBorder="1" applyAlignment="1">
      <alignment horizontal="left" shrinkToFit="1"/>
    </xf>
    <xf numFmtId="4" fontId="9" fillId="2" borderId="0" xfId="0" applyNumberFormat="1" applyFont="1" applyFill="1" applyBorder="1" applyAlignment="1">
      <alignment horizontal="right" shrinkToFit="1"/>
    </xf>
    <xf numFmtId="0" fontId="9" fillId="2" borderId="14" xfId="0" applyNumberFormat="1" applyFont="1" applyFill="1" applyBorder="1" applyAlignment="1">
      <alignment horizontal="center"/>
    </xf>
    <xf numFmtId="0" fontId="9" fillId="2" borderId="14" xfId="0" applyNumberFormat="1" applyFont="1" applyFill="1" applyBorder="1" applyAlignment="1" applyProtection="1">
      <alignment horizontal="left" vertical="center" wrapText="1"/>
    </xf>
    <xf numFmtId="0" fontId="9" fillId="2" borderId="14" xfId="0" quotePrefix="1" applyFont="1" applyFill="1" applyBorder="1" applyAlignment="1">
      <alignment horizontal="left" vertical="center" wrapText="1"/>
    </xf>
    <xf numFmtId="0" fontId="6" fillId="3" borderId="7" xfId="0" applyNumberFormat="1" applyFont="1" applyFill="1" applyBorder="1" applyAlignment="1" applyProtection="1">
      <alignment horizontal="center" vertical="center" wrapText="1"/>
    </xf>
    <xf numFmtId="3" fontId="3" fillId="2" borderId="16" xfId="0" applyNumberFormat="1" applyFont="1" applyFill="1" applyBorder="1" applyAlignment="1">
      <alignment horizontal="right"/>
    </xf>
    <xf numFmtId="1" fontId="0" fillId="0" borderId="30" xfId="0" applyNumberFormat="1" applyFont="1" applyBorder="1"/>
    <xf numFmtId="0" fontId="25" fillId="0" borderId="3" xfId="0" applyFont="1" applyBorder="1" applyAlignment="1">
      <alignment horizontal="left" vertical="center"/>
    </xf>
    <xf numFmtId="4" fontId="3" fillId="2" borderId="4" xfId="0" applyNumberFormat="1" applyFont="1" applyFill="1" applyBorder="1" applyAlignment="1">
      <alignment horizontal="left" vertical="center"/>
    </xf>
    <xf numFmtId="4" fontId="3" fillId="2" borderId="3" xfId="0" applyNumberFormat="1" applyFont="1" applyFill="1" applyBorder="1" applyAlignment="1">
      <alignment horizontal="left" vertical="center"/>
    </xf>
    <xf numFmtId="4" fontId="6" fillId="2" borderId="4" xfId="0" applyNumberFormat="1" applyFont="1" applyFill="1" applyBorder="1" applyAlignment="1">
      <alignment horizontal="left" vertical="center"/>
    </xf>
    <xf numFmtId="4" fontId="6" fillId="2" borderId="3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0" fillId="0" borderId="0" xfId="0" applyNumberFormat="1"/>
    <xf numFmtId="0" fontId="0" fillId="0" borderId="0" xfId="0" applyFont="1" applyAlignment="1">
      <alignment horizontal="left" vertical="center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/>
    <xf numFmtId="0" fontId="25" fillId="5" borderId="3" xfId="0" applyFont="1" applyFill="1" applyBorder="1" applyAlignment="1">
      <alignment horizontal="left" vertical="center" wrapText="1"/>
    </xf>
    <xf numFmtId="4" fontId="6" fillId="5" borderId="4" xfId="0" applyNumberFormat="1" applyFont="1" applyFill="1" applyBorder="1" applyAlignment="1">
      <alignment horizontal="left" vertical="center"/>
    </xf>
    <xf numFmtId="4" fontId="6" fillId="5" borderId="3" xfId="0" applyNumberFormat="1" applyFont="1" applyFill="1" applyBorder="1" applyAlignment="1">
      <alignment horizontal="left" vertical="center"/>
    </xf>
    <xf numFmtId="0" fontId="25" fillId="3" borderId="3" xfId="0" applyFont="1" applyFill="1" applyBorder="1" applyAlignment="1">
      <alignment horizontal="left" vertical="center" wrapText="1"/>
    </xf>
    <xf numFmtId="4" fontId="6" fillId="3" borderId="4" xfId="0" applyNumberFormat="1" applyFont="1" applyFill="1" applyBorder="1" applyAlignment="1">
      <alignment horizontal="left" vertical="center"/>
    </xf>
    <xf numFmtId="4" fontId="6" fillId="3" borderId="3" xfId="0" applyNumberFormat="1" applyFont="1" applyFill="1" applyBorder="1" applyAlignment="1">
      <alignment horizontal="left" vertical="center"/>
    </xf>
    <xf numFmtId="0" fontId="25" fillId="3" borderId="3" xfId="0" applyFont="1" applyFill="1" applyBorder="1" applyAlignment="1">
      <alignment horizontal="left" vertical="center"/>
    </xf>
    <xf numFmtId="0" fontId="25" fillId="5" borderId="3" xfId="0" applyFont="1" applyFill="1" applyBorder="1" applyAlignment="1">
      <alignment horizontal="left" vertical="center"/>
    </xf>
    <xf numFmtId="0" fontId="25" fillId="8" borderId="3" xfId="0" applyFont="1" applyFill="1" applyBorder="1" applyAlignment="1">
      <alignment horizontal="left" vertical="center"/>
    </xf>
    <xf numFmtId="4" fontId="6" fillId="8" borderId="4" xfId="0" applyNumberFormat="1" applyFont="1" applyFill="1" applyBorder="1" applyAlignment="1">
      <alignment horizontal="left" vertical="center"/>
    </xf>
    <xf numFmtId="4" fontId="6" fillId="8" borderId="3" xfId="0" applyNumberFormat="1" applyFont="1" applyFill="1" applyBorder="1" applyAlignment="1">
      <alignment horizontal="left" vertical="center"/>
    </xf>
    <xf numFmtId="0" fontId="25" fillId="9" borderId="3" xfId="0" applyFont="1" applyFill="1" applyBorder="1" applyAlignment="1">
      <alignment horizontal="left" vertical="center"/>
    </xf>
    <xf numFmtId="4" fontId="6" fillId="9" borderId="4" xfId="0" applyNumberFormat="1" applyFont="1" applyFill="1" applyBorder="1" applyAlignment="1">
      <alignment horizontal="left" vertical="center"/>
    </xf>
    <xf numFmtId="4" fontId="6" fillId="9" borderId="3" xfId="0" applyNumberFormat="1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5" fillId="2" borderId="3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20" fillId="2" borderId="3" xfId="0" applyFont="1" applyFill="1" applyBorder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4" fontId="11" fillId="5" borderId="4" xfId="0" applyNumberFormat="1" applyFont="1" applyFill="1" applyBorder="1" applyAlignment="1">
      <alignment horizontal="left" vertical="center"/>
    </xf>
    <xf numFmtId="4" fontId="11" fillId="5" borderId="3" xfId="0" applyNumberFormat="1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6" fillId="4" borderId="3" xfId="0" applyFont="1" applyFill="1" applyBorder="1" applyAlignment="1">
      <alignment horizontal="left" vertical="center"/>
    </xf>
    <xf numFmtId="4" fontId="26" fillId="4" borderId="4" xfId="0" applyNumberFormat="1" applyFont="1" applyFill="1" applyBorder="1" applyAlignment="1">
      <alignment horizontal="left" vertical="center"/>
    </xf>
    <xf numFmtId="4" fontId="26" fillId="4" borderId="3" xfId="0" applyNumberFormat="1" applyFont="1" applyFill="1" applyBorder="1" applyAlignment="1">
      <alignment horizontal="left" vertical="center"/>
    </xf>
    <xf numFmtId="3" fontId="3" fillId="2" borderId="12" xfId="0" applyNumberFormat="1" applyFont="1" applyFill="1" applyBorder="1" applyAlignment="1">
      <alignment horizontal="left" vertical="center"/>
    </xf>
    <xf numFmtId="3" fontId="6" fillId="8" borderId="12" xfId="0" applyNumberFormat="1" applyFont="1" applyFill="1" applyBorder="1" applyAlignment="1">
      <alignment horizontal="left" vertical="center"/>
    </xf>
    <xf numFmtId="3" fontId="6" fillId="9" borderId="12" xfId="0" applyNumberFormat="1" applyFont="1" applyFill="1" applyBorder="1" applyAlignment="1">
      <alignment horizontal="left" vertical="center"/>
    </xf>
    <xf numFmtId="3" fontId="6" fillId="3" borderId="12" xfId="0" applyNumberFormat="1" applyFont="1" applyFill="1" applyBorder="1" applyAlignment="1">
      <alignment horizontal="left" vertical="center"/>
    </xf>
    <xf numFmtId="3" fontId="6" fillId="5" borderId="12" xfId="0" applyNumberFormat="1" applyFont="1" applyFill="1" applyBorder="1" applyAlignment="1">
      <alignment horizontal="left" vertical="center"/>
    </xf>
    <xf numFmtId="3" fontId="6" fillId="2" borderId="12" xfId="0" applyNumberFormat="1" applyFont="1" applyFill="1" applyBorder="1" applyAlignment="1">
      <alignment horizontal="left" vertical="center"/>
    </xf>
    <xf numFmtId="3" fontId="26" fillId="4" borderId="12" xfId="0" applyNumberFormat="1" applyFont="1" applyFill="1" applyBorder="1" applyAlignment="1">
      <alignment horizontal="left" vertical="center"/>
    </xf>
    <xf numFmtId="4" fontId="3" fillId="2" borderId="33" xfId="0" applyNumberFormat="1" applyFont="1" applyFill="1" applyBorder="1" applyAlignment="1">
      <alignment horizontal="left" vertical="center"/>
    </xf>
    <xf numFmtId="4" fontId="3" fillId="2" borderId="30" xfId="0" applyNumberFormat="1" applyFont="1" applyFill="1" applyBorder="1" applyAlignment="1">
      <alignment horizontal="left" vertical="center"/>
    </xf>
    <xf numFmtId="0" fontId="20" fillId="2" borderId="30" xfId="0" applyFont="1" applyFill="1" applyBorder="1" applyAlignment="1">
      <alignment horizontal="left" vertical="center"/>
    </xf>
    <xf numFmtId="3" fontId="3" fillId="2" borderId="15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20" fillId="2" borderId="0" xfId="0" applyFont="1" applyFill="1" applyBorder="1" applyAlignment="1">
      <alignment horizontal="left" vertical="center"/>
    </xf>
    <xf numFmtId="4" fontId="3" fillId="2" borderId="0" xfId="0" applyNumberFormat="1" applyFont="1" applyFill="1" applyBorder="1" applyAlignment="1">
      <alignment horizontal="left" vertical="center"/>
    </xf>
    <xf numFmtId="3" fontId="3" fillId="2" borderId="0" xfId="0" applyNumberFormat="1" applyFont="1" applyFill="1" applyBorder="1" applyAlignment="1">
      <alignment horizontal="left" vertical="center"/>
    </xf>
    <xf numFmtId="0" fontId="6" fillId="3" borderId="3" xfId="0" quotePrefix="1" applyNumberFormat="1" applyFont="1" applyFill="1" applyBorder="1" applyAlignment="1" applyProtection="1">
      <alignment horizontal="center" vertical="center" wrapText="1"/>
    </xf>
    <xf numFmtId="0" fontId="14" fillId="3" borderId="3" xfId="0" quotePrefix="1" applyNumberFormat="1" applyFont="1" applyFill="1" applyBorder="1" applyAlignment="1" applyProtection="1">
      <alignment horizontal="center" vertical="center" wrapText="1"/>
    </xf>
    <xf numFmtId="1" fontId="1" fillId="2" borderId="12" xfId="0" applyNumberFormat="1" applyFont="1" applyFill="1" applyBorder="1"/>
    <xf numFmtId="3" fontId="6" fillId="10" borderId="3" xfId="0" applyNumberFormat="1" applyFont="1" applyFill="1" applyBorder="1" applyAlignment="1">
      <alignment horizontal="right"/>
    </xf>
    <xf numFmtId="1" fontId="0" fillId="0" borderId="18" xfId="0" applyNumberFormat="1" applyFont="1" applyBorder="1"/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8" fillId="2" borderId="5" xfId="0" applyNumberFormat="1" applyFont="1" applyFill="1" applyBorder="1" applyAlignment="1" applyProtection="1">
      <alignment horizontal="left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1" fillId="0" borderId="1" xfId="0" quotePrefix="1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17" fillId="2" borderId="0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7" fillId="2" borderId="0" xfId="0" quotePrefix="1" applyNumberFormat="1" applyFont="1" applyFill="1" applyBorder="1" applyAlignment="1" applyProtection="1">
      <alignment horizontal="left" wrapText="1"/>
    </xf>
    <xf numFmtId="0" fontId="6" fillId="3" borderId="24" xfId="0" applyNumberFormat="1" applyFont="1" applyFill="1" applyBorder="1" applyAlignment="1" applyProtection="1">
      <alignment horizontal="center" vertical="center" wrapText="1"/>
    </xf>
    <xf numFmtId="0" fontId="6" fillId="3" borderId="25" xfId="0" applyNumberFormat="1" applyFont="1" applyFill="1" applyBorder="1" applyAlignment="1" applyProtection="1">
      <alignment horizontal="center" vertical="center" wrapText="1"/>
    </xf>
    <xf numFmtId="0" fontId="6" fillId="3" borderId="23" xfId="0" applyNumberFormat="1" applyFont="1" applyFill="1" applyBorder="1" applyAlignment="1" applyProtection="1">
      <alignment horizontal="center" vertical="center" wrapText="1"/>
    </xf>
    <xf numFmtId="0" fontId="6" fillId="3" borderId="27" xfId="0" applyNumberFormat="1" applyFont="1" applyFill="1" applyBorder="1" applyAlignment="1" applyProtection="1">
      <alignment horizontal="center" vertical="center" wrapText="1"/>
    </xf>
    <xf numFmtId="0" fontId="6" fillId="3" borderId="28" xfId="0" applyNumberFormat="1" applyFont="1" applyFill="1" applyBorder="1" applyAlignment="1" applyProtection="1">
      <alignment horizontal="center" vertical="center" wrapText="1"/>
    </xf>
    <xf numFmtId="0" fontId="6" fillId="3" borderId="22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3" borderId="26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3" fillId="2" borderId="26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6" fillId="2" borderId="26" xfId="0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11" fillId="5" borderId="26" xfId="0" applyNumberFormat="1" applyFont="1" applyFill="1" applyBorder="1" applyAlignment="1" applyProtection="1">
      <alignment horizontal="left" vertical="center" wrapText="1"/>
    </xf>
    <xf numFmtId="0" fontId="11" fillId="5" borderId="2" xfId="0" applyNumberFormat="1" applyFont="1" applyFill="1" applyBorder="1" applyAlignment="1" applyProtection="1">
      <alignment horizontal="left" vertical="center" wrapText="1"/>
    </xf>
    <xf numFmtId="0" fontId="11" fillId="5" borderId="4" xfId="0" applyNumberFormat="1" applyFont="1" applyFill="1" applyBorder="1" applyAlignment="1" applyProtection="1">
      <alignment horizontal="left" vertical="center" wrapText="1"/>
    </xf>
    <xf numFmtId="0" fontId="9" fillId="2" borderId="26" xfId="0" applyNumberFormat="1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>
      <alignment horizontal="center" vertical="center"/>
    </xf>
    <xf numFmtId="0" fontId="9" fillId="2" borderId="4" xfId="0" applyNumberFormat="1" applyFont="1" applyFill="1" applyBorder="1" applyAlignment="1">
      <alignment horizontal="center" vertical="center"/>
    </xf>
    <xf numFmtId="0" fontId="11" fillId="2" borderId="26" xfId="0" quotePrefix="1" applyFont="1" applyFill="1" applyBorder="1" applyAlignment="1">
      <alignment horizontal="center" vertical="center"/>
    </xf>
    <xf numFmtId="0" fontId="11" fillId="2" borderId="2" xfId="0" quotePrefix="1" applyFont="1" applyFill="1" applyBorder="1" applyAlignment="1">
      <alignment horizontal="center" vertical="center"/>
    </xf>
    <xf numFmtId="0" fontId="11" fillId="2" borderId="4" xfId="0" quotePrefix="1" applyFont="1" applyFill="1" applyBorder="1" applyAlignment="1">
      <alignment horizontal="center" vertical="center"/>
    </xf>
    <xf numFmtId="0" fontId="26" fillId="4" borderId="26" xfId="0" applyNumberFormat="1" applyFont="1" applyFill="1" applyBorder="1" applyAlignment="1" applyProtection="1">
      <alignment horizontal="left" vertical="center" wrapText="1"/>
    </xf>
    <xf numFmtId="0" fontId="26" fillId="4" borderId="2" xfId="0" applyNumberFormat="1" applyFont="1" applyFill="1" applyBorder="1" applyAlignment="1" applyProtection="1">
      <alignment horizontal="left" vertical="center" wrapText="1"/>
    </xf>
    <xf numFmtId="0" fontId="26" fillId="4" borderId="4" xfId="0" applyNumberFormat="1" applyFont="1" applyFill="1" applyBorder="1" applyAlignment="1" applyProtection="1">
      <alignment horizontal="left" vertical="center" wrapText="1"/>
    </xf>
    <xf numFmtId="0" fontId="6" fillId="5" borderId="26" xfId="0" applyNumberFormat="1" applyFont="1" applyFill="1" applyBorder="1" applyAlignment="1" applyProtection="1">
      <alignment horizontal="left" vertical="center" wrapText="1"/>
    </xf>
    <xf numFmtId="0" fontId="6" fillId="5" borderId="2" xfId="0" applyNumberFormat="1" applyFont="1" applyFill="1" applyBorder="1" applyAlignment="1" applyProtection="1">
      <alignment horizontal="left" vertical="center" wrapText="1"/>
    </xf>
    <xf numFmtId="0" fontId="6" fillId="5" borderId="4" xfId="0" applyNumberFormat="1" applyFont="1" applyFill="1" applyBorder="1" applyAlignment="1" applyProtection="1">
      <alignment horizontal="left" vertical="center" wrapText="1"/>
    </xf>
    <xf numFmtId="0" fontId="6" fillId="2" borderId="27" xfId="0" applyNumberFormat="1" applyFont="1" applyFill="1" applyBorder="1" applyAlignment="1" applyProtection="1">
      <alignment horizontal="center" vertical="center" wrapText="1"/>
    </xf>
    <xf numFmtId="0" fontId="6" fillId="2" borderId="28" xfId="0" applyNumberFormat="1" applyFont="1" applyFill="1" applyBorder="1" applyAlignment="1" applyProtection="1">
      <alignment horizontal="center" vertical="center" wrapText="1"/>
    </xf>
    <xf numFmtId="0" fontId="6" fillId="2" borderId="22" xfId="0" applyNumberFormat="1" applyFont="1" applyFill="1" applyBorder="1" applyAlignment="1" applyProtection="1">
      <alignment horizontal="center" vertical="center" wrapText="1"/>
    </xf>
    <xf numFmtId="0" fontId="3" fillId="2" borderId="31" xfId="0" applyNumberFormat="1" applyFont="1" applyFill="1" applyBorder="1" applyAlignment="1" applyProtection="1">
      <alignment horizontal="center" vertical="center" wrapText="1"/>
    </xf>
    <xf numFmtId="0" fontId="3" fillId="2" borderId="32" xfId="0" applyNumberFormat="1" applyFont="1" applyFill="1" applyBorder="1" applyAlignment="1" applyProtection="1">
      <alignment horizontal="center" vertical="center" wrapText="1"/>
    </xf>
    <xf numFmtId="0" fontId="3" fillId="2" borderId="29" xfId="0" applyNumberFormat="1" applyFont="1" applyFill="1" applyBorder="1" applyAlignment="1" applyProtection="1">
      <alignment horizontal="center" vertical="center" wrapText="1"/>
    </xf>
    <xf numFmtId="0" fontId="3" fillId="2" borderId="26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9" borderId="26" xfId="0" applyNumberFormat="1" applyFont="1" applyFill="1" applyBorder="1" applyAlignment="1" applyProtection="1">
      <alignment horizontal="center" vertical="center" wrapText="1"/>
    </xf>
    <xf numFmtId="0" fontId="6" fillId="9" borderId="2" xfId="0" applyNumberFormat="1" applyFont="1" applyFill="1" applyBorder="1" applyAlignment="1" applyProtection="1">
      <alignment horizontal="center" vertical="center" wrapText="1"/>
    </xf>
    <xf numFmtId="0" fontId="6" fillId="9" borderId="4" xfId="0" applyNumberFormat="1" applyFont="1" applyFill="1" applyBorder="1" applyAlignment="1" applyProtection="1">
      <alignment horizontal="center" vertical="center" wrapText="1"/>
    </xf>
    <xf numFmtId="0" fontId="9" fillId="2" borderId="26" xfId="0" quotePrefix="1" applyFont="1" applyFill="1" applyBorder="1" applyAlignment="1">
      <alignment horizontal="center" vertical="center"/>
    </xf>
    <xf numFmtId="0" fontId="9" fillId="2" borderId="2" xfId="0" quotePrefix="1" applyFont="1" applyFill="1" applyBorder="1" applyAlignment="1">
      <alignment horizontal="center" vertical="center"/>
    </xf>
    <xf numFmtId="0" fontId="9" fillId="2" borderId="4" xfId="0" quotePrefix="1" applyFont="1" applyFill="1" applyBorder="1" applyAlignment="1">
      <alignment horizontal="center" vertical="center"/>
    </xf>
    <xf numFmtId="0" fontId="12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14" fillId="3" borderId="26" xfId="0" applyNumberFormat="1" applyFont="1" applyFill="1" applyBorder="1" applyAlignment="1" applyProtection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9" fillId="2" borderId="26" xfId="0" applyNumberFormat="1" applyFont="1" applyFill="1" applyBorder="1" applyAlignment="1">
      <alignment horizontal="center"/>
    </xf>
    <xf numFmtId="0" fontId="9" fillId="2" borderId="2" xfId="0" applyNumberFormat="1" applyFont="1" applyFill="1" applyBorder="1" applyAlignment="1">
      <alignment horizontal="center"/>
    </xf>
    <xf numFmtId="0" fontId="9" fillId="2" borderId="4" xfId="0" applyNumberFormat="1" applyFont="1" applyFill="1" applyBorder="1" applyAlignment="1">
      <alignment horizontal="center"/>
    </xf>
    <xf numFmtId="0" fontId="11" fillId="2" borderId="26" xfId="0" applyNumberFormat="1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/>
    </xf>
    <xf numFmtId="0" fontId="11" fillId="2" borderId="4" xfId="0" applyNumberFormat="1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RAD%20BELI%20MANASTIR/REBALANS/2025/II.%20IZMJENE%20I%20DOPUNE%20FIN.%20PLANA/II.%20izmjene_i_dopune_financijskog_plana_za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RAD%20BELI%20MANASTIR/IZVR&#352;ENJE%20PRORA&#268;UNA-%20IZVJE&#352;&#262;A/2023/6.23/IZVJE&#352;&#262;E%20O%20IZVR&#352;ENJU%20PRORA&#268;UNA%201.1.2023.-30.6.2023.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GODI&#352;NJA%20IZVJE&#352;&#262;A/2025/12-25/FINANCIJSKO%20IZVJE&#352;&#262;E%20ZA%202025-%20PO%20IZVORIM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ODI&#352;NJA%20IZVJE&#352;&#262;A/2024/12.2024/FINANCIJSKO%20IZVJE&#352;&#262;E%20ZA%202024-%20PO%20IZVORIM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RAD%20BELI%20MANASTIR/REBALANS/2024/3.%20rebalans/III.%20izmjene_i_dopune_financijskog_plana_za_202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GRAD%20BELI%20MANASTIR/IZVR&#352;ENJE%20PRORA&#268;UNA-%20IZVJE&#352;&#262;A/2023/12.23/IZVR&#352;ENJE%20PRORA&#268;UNA%202023.-%20novo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GRAD%20BELI%20MANASTIR/IZVR&#352;ENJE%20PRORA&#268;UNA-%20IZVJE&#352;&#262;A/2024/12.2024/IZVR&#352;ENJE%20PRORA&#268;UNA%201.-12.2024.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GRAD%20BELI%20MANASTIR/REBALANS/2025/II.%20IZMJENE%20I%20DOPUNE%20FIN.%20PLANA/STARA%20VERZIJA%20II.%20IZMJENE%20I%20DOPUNE%20FINANCIJSKOG%20PLANA%20ZA%202025.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GRAD%20BELI%20MANASTIR/REBALANS/2024/3.%20rebalans/STARA%20VERZIJA%20III.%20IZMJENE%20I%20DOPUNE%20FINANCIJSKOG%20PLANA%20ZA%202024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ŽETAK"/>
      <sheetName val="A1. RAČUN PRIHODA I RASHODA"/>
      <sheetName val="A2. PRIHODI I RASHODI PO IZVOR."/>
      <sheetName val="A3. RASHODI PO FUNKC.KLASIFIK."/>
      <sheetName val="B1. RAČUN FINANC. EKON.KLAS."/>
      <sheetName val="B2. RAČUN FINAN. PO IZVORIMA"/>
      <sheetName val="POSEBNI DIO"/>
    </sheetNames>
    <sheetDataSet>
      <sheetData sheetId="0">
        <row r="9">
          <cell r="H9">
            <v>1140912</v>
          </cell>
        </row>
        <row r="12">
          <cell r="H12">
            <v>1143082</v>
          </cell>
        </row>
        <row r="13">
          <cell r="H13">
            <v>56120</v>
          </cell>
        </row>
      </sheetData>
      <sheetData sheetId="1">
        <row r="12">
          <cell r="F12">
            <v>1049824</v>
          </cell>
        </row>
        <row r="13">
          <cell r="F13">
            <v>40</v>
          </cell>
        </row>
        <row r="14">
          <cell r="F14">
            <v>34375</v>
          </cell>
        </row>
        <row r="15">
          <cell r="F15">
            <v>1991</v>
          </cell>
        </row>
        <row r="16">
          <cell r="F16">
            <v>54682</v>
          </cell>
        </row>
        <row r="18">
          <cell r="F18">
            <v>58290</v>
          </cell>
        </row>
        <row r="27">
          <cell r="F27">
            <v>944000</v>
          </cell>
        </row>
        <row r="28">
          <cell r="F28">
            <v>200767</v>
          </cell>
        </row>
        <row r="29">
          <cell r="F29">
            <v>2827</v>
          </cell>
        </row>
        <row r="32">
          <cell r="F32">
            <v>51608</v>
          </cell>
        </row>
      </sheetData>
      <sheetData sheetId="2">
        <row r="12">
          <cell r="D12">
            <v>54682</v>
          </cell>
        </row>
        <row r="14">
          <cell r="D14">
            <v>40</v>
          </cell>
        </row>
        <row r="16">
          <cell r="D16">
            <v>34375</v>
          </cell>
        </row>
        <row r="18">
          <cell r="D18">
            <v>1049824</v>
          </cell>
        </row>
        <row r="20">
          <cell r="D20">
            <v>1991</v>
          </cell>
        </row>
        <row r="37">
          <cell r="D37">
            <v>1049824</v>
          </cell>
        </row>
        <row r="41">
          <cell r="D41">
            <v>58290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zvješće rashodi- GRAD"/>
      <sheetName val=" izvješće prihodi-GRAD"/>
      <sheetName val="POSEBNI DIO PO IZVORIMA-UKUPNO "/>
      <sheetName val="OPĆI DIO-EKONOMSKA KLASIF."/>
      <sheetName val="OPĆI DIO-PO IZVORIMA"/>
      <sheetName val="RASHODI PREMA FUNKCIJSKOJ KLAS."/>
      <sheetName val="RAČUN FINANCIRANJA"/>
      <sheetName val="SAŽETAK"/>
    </sheetNames>
    <sheetDataSet>
      <sheetData sheetId="0" refreshError="1"/>
      <sheetData sheetId="1" refreshError="1"/>
      <sheetData sheetId="2">
        <row r="15">
          <cell r="J15">
            <v>25564.080000000002</v>
          </cell>
        </row>
        <row r="52">
          <cell r="J52">
            <v>0</v>
          </cell>
        </row>
      </sheetData>
      <sheetData sheetId="3">
        <row r="56">
          <cell r="F56">
            <v>5852.8</v>
          </cell>
        </row>
      </sheetData>
      <sheetData sheetId="4">
        <row r="11">
          <cell r="J11">
            <v>25564.080000000002</v>
          </cell>
        </row>
      </sheetData>
      <sheetData sheetId="5" refreshError="1"/>
      <sheetData sheetId="6" refreshError="1"/>
      <sheetData sheetId="7">
        <row r="5">
          <cell r="J5">
            <v>314828.17000000004</v>
          </cell>
        </row>
        <row r="6">
          <cell r="J6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ŠKOLA"/>
      <sheetName val="ŠKOLA- vlastiti"/>
      <sheetName val="ŠKOLA- donacija"/>
      <sheetName val="ŠKOLA- preneseni višak"/>
      <sheetName val="GRAD"/>
      <sheetName val="MINISTARSTVO"/>
      <sheetName val="UKUPNO-SVI"/>
      <sheetName val="UTVRĐIVANJE REZ. S PREN.VIŠKOM"/>
      <sheetName val="UTVRĐIVANJE REZULTATA"/>
    </sheetNames>
    <sheetDataSet>
      <sheetData sheetId="0">
        <row r="14">
          <cell r="G14">
            <v>32269.57</v>
          </cell>
        </row>
        <row r="26">
          <cell r="G26">
            <v>1927.24</v>
          </cell>
        </row>
        <row r="29">
          <cell r="G29">
            <v>119.9</v>
          </cell>
        </row>
        <row r="38">
          <cell r="G38">
            <v>8968.99</v>
          </cell>
        </row>
        <row r="40">
          <cell r="G40">
            <v>100.94</v>
          </cell>
        </row>
        <row r="44">
          <cell r="G44">
            <v>250</v>
          </cell>
        </row>
        <row r="46">
          <cell r="G46">
            <v>161.61000000000001</v>
          </cell>
        </row>
        <row r="62">
          <cell r="G62">
            <v>1129.99</v>
          </cell>
        </row>
        <row r="63">
          <cell r="G63">
            <v>39.99</v>
          </cell>
        </row>
        <row r="65">
          <cell r="G65">
            <v>11565.93</v>
          </cell>
        </row>
        <row r="68">
          <cell r="G68">
            <v>96</v>
          </cell>
        </row>
        <row r="69">
          <cell r="G69">
            <v>24360.59</v>
          </cell>
        </row>
      </sheetData>
      <sheetData sheetId="1">
        <row r="15">
          <cell r="G15">
            <v>398.49</v>
          </cell>
        </row>
      </sheetData>
      <sheetData sheetId="2"/>
      <sheetData sheetId="3">
        <row r="25">
          <cell r="G25">
            <v>293.75</v>
          </cell>
        </row>
        <row r="37">
          <cell r="G37">
            <v>5722.05</v>
          </cell>
        </row>
        <row r="49">
          <cell r="G49">
            <v>69.78</v>
          </cell>
        </row>
        <row r="61">
          <cell r="G61">
            <v>949.98</v>
          </cell>
        </row>
        <row r="63">
          <cell r="G63">
            <v>2125</v>
          </cell>
        </row>
        <row r="64">
          <cell r="G64">
            <v>6498.16</v>
          </cell>
        </row>
        <row r="65">
          <cell r="G65">
            <v>4455.33</v>
          </cell>
        </row>
        <row r="68">
          <cell r="G68">
            <v>20114.05</v>
          </cell>
        </row>
      </sheetData>
      <sheetData sheetId="4">
        <row r="14">
          <cell r="I14">
            <v>41696.199999999997</v>
          </cell>
        </row>
        <row r="21">
          <cell r="I21">
            <v>12393</v>
          </cell>
        </row>
        <row r="22">
          <cell r="I22">
            <v>884</v>
          </cell>
        </row>
        <row r="23">
          <cell r="I23">
            <v>43</v>
          </cell>
        </row>
        <row r="25">
          <cell r="I25">
            <v>3099.13</v>
          </cell>
        </row>
        <row r="26">
          <cell r="I26">
            <v>2611.17</v>
          </cell>
        </row>
        <row r="27">
          <cell r="I27">
            <v>1073.6300000000001</v>
          </cell>
        </row>
        <row r="28">
          <cell r="I28">
            <v>1002.2</v>
          </cell>
        </row>
        <row r="29">
          <cell r="I29">
            <v>40.99</v>
          </cell>
        </row>
        <row r="31">
          <cell r="I31">
            <v>2249.17</v>
          </cell>
        </row>
        <row r="32">
          <cell r="I32">
            <v>1977.92</v>
          </cell>
        </row>
        <row r="33">
          <cell r="I33">
            <v>45</v>
          </cell>
        </row>
        <row r="34">
          <cell r="I34">
            <v>606.01</v>
          </cell>
        </row>
        <row r="35">
          <cell r="I35">
            <v>109.95</v>
          </cell>
        </row>
        <row r="36">
          <cell r="I36">
            <v>1280</v>
          </cell>
        </row>
        <row r="37">
          <cell r="I37">
            <v>5563.73</v>
          </cell>
        </row>
        <row r="38">
          <cell r="I38">
            <v>2166.79</v>
          </cell>
        </row>
        <row r="39">
          <cell r="I39">
            <v>2472.25</v>
          </cell>
        </row>
        <row r="41">
          <cell r="I41">
            <v>914.54</v>
          </cell>
        </row>
        <row r="43">
          <cell r="I43">
            <v>1530.57</v>
          </cell>
        </row>
        <row r="44">
          <cell r="I44">
            <v>1007.91</v>
          </cell>
        </row>
        <row r="45">
          <cell r="I45">
            <v>42.4</v>
          </cell>
        </row>
        <row r="46">
          <cell r="I46">
            <v>875.87</v>
          </cell>
        </row>
        <row r="49">
          <cell r="I49">
            <v>512.49</v>
          </cell>
        </row>
        <row r="63">
          <cell r="I63">
            <v>42501.72</v>
          </cell>
        </row>
      </sheetData>
      <sheetData sheetId="5">
        <row r="12">
          <cell r="F12">
            <v>806311.06</v>
          </cell>
        </row>
        <row r="20">
          <cell r="F20">
            <v>685675.26</v>
          </cell>
        </row>
        <row r="22">
          <cell r="F22">
            <v>28976.83</v>
          </cell>
        </row>
        <row r="24">
          <cell r="F24">
            <v>113136.38</v>
          </cell>
        </row>
        <row r="27">
          <cell r="F27">
            <v>48580.43</v>
          </cell>
        </row>
        <row r="32">
          <cell r="F32">
            <v>2328</v>
          </cell>
        </row>
        <row r="33">
          <cell r="F33">
            <v>878696.9</v>
          </cell>
        </row>
      </sheetData>
      <sheetData sheetId="6">
        <row r="12">
          <cell r="F12">
            <v>806311.06</v>
          </cell>
        </row>
        <row r="13">
          <cell r="F13">
            <v>26.76</v>
          </cell>
        </row>
        <row r="14">
          <cell r="F14">
            <v>32269.57</v>
          </cell>
        </row>
        <row r="16">
          <cell r="F16">
            <v>287.79000000000002</v>
          </cell>
        </row>
        <row r="17">
          <cell r="F17">
            <v>83.94</v>
          </cell>
        </row>
        <row r="18">
          <cell r="F18">
            <v>41696.199999999997</v>
          </cell>
        </row>
        <row r="25">
          <cell r="F25">
            <v>938812.88</v>
          </cell>
        </row>
        <row r="30">
          <cell r="F30">
            <v>28976.83</v>
          </cell>
        </row>
        <row r="32">
          <cell r="F32">
            <v>113136.38</v>
          </cell>
        </row>
        <row r="35">
          <cell r="F35">
            <v>12393</v>
          </cell>
        </row>
        <row r="36">
          <cell r="F36">
            <v>48580.43</v>
          </cell>
        </row>
        <row r="37">
          <cell r="F37">
            <v>884</v>
          </cell>
        </row>
        <row r="38">
          <cell r="F38">
            <v>43</v>
          </cell>
        </row>
        <row r="40">
          <cell r="F40">
            <v>5320.12</v>
          </cell>
        </row>
        <row r="41">
          <cell r="F41">
            <v>2611.17</v>
          </cell>
        </row>
        <row r="42">
          <cell r="F42">
            <v>1073.6300000000001</v>
          </cell>
        </row>
        <row r="43">
          <cell r="F43">
            <v>1122.1000000000001</v>
          </cell>
        </row>
        <row r="44">
          <cell r="F44">
            <v>40.99</v>
          </cell>
        </row>
        <row r="46">
          <cell r="F46">
            <v>2249.17</v>
          </cell>
        </row>
        <row r="47">
          <cell r="F47">
            <v>1977.92</v>
          </cell>
        </row>
        <row r="48">
          <cell r="F48">
            <v>45</v>
          </cell>
        </row>
        <row r="49">
          <cell r="F49">
            <v>606.01</v>
          </cell>
        </row>
        <row r="50">
          <cell r="F50">
            <v>109.95</v>
          </cell>
        </row>
        <row r="51">
          <cell r="F51">
            <v>1280</v>
          </cell>
        </row>
        <row r="52">
          <cell r="F52">
            <v>20254.77</v>
          </cell>
        </row>
        <row r="53">
          <cell r="F53">
            <v>2166.79</v>
          </cell>
        </row>
        <row r="54">
          <cell r="F54">
            <v>2573.19</v>
          </cell>
        </row>
        <row r="56">
          <cell r="F56">
            <v>914.54</v>
          </cell>
        </row>
        <row r="58">
          <cell r="F58">
            <v>1780.57</v>
          </cell>
        </row>
        <row r="59">
          <cell r="F59">
            <v>1007.91</v>
          </cell>
        </row>
        <row r="60">
          <cell r="F60">
            <v>2532.0100000000002</v>
          </cell>
        </row>
        <row r="61">
          <cell r="F61">
            <v>875.87</v>
          </cell>
        </row>
        <row r="64">
          <cell r="F64">
            <v>582.27</v>
          </cell>
        </row>
        <row r="68">
          <cell r="F68">
            <v>26860.379999999997</v>
          </cell>
        </row>
        <row r="74">
          <cell r="F74">
            <v>2079.9700000000003</v>
          </cell>
        </row>
        <row r="75">
          <cell r="F75">
            <v>39.99</v>
          </cell>
        </row>
        <row r="76">
          <cell r="F76">
            <v>2125</v>
          </cell>
        </row>
        <row r="77">
          <cell r="F77">
            <v>18064.09</v>
          </cell>
        </row>
        <row r="78">
          <cell r="F78">
            <v>4455.33</v>
          </cell>
        </row>
        <row r="80">
          <cell r="F80">
            <v>96</v>
          </cell>
        </row>
      </sheetData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ŠKOLA"/>
      <sheetName val="ŠKOLA- vlastiti"/>
      <sheetName val="ŠKOLA- donacija"/>
      <sheetName val="ŠKOLA- preneseni višak"/>
      <sheetName val="GRAD"/>
      <sheetName val="MINISTARSTVO"/>
      <sheetName val="UKUPNO-SVI"/>
      <sheetName val="UTVRĐIVANJE REZ. S PREN.VIŠKOM"/>
      <sheetName val="UTVRĐIVANJE REZULTATA"/>
    </sheetNames>
    <sheetDataSet>
      <sheetData sheetId="0">
        <row r="14">
          <cell r="G14">
            <v>33082.379999999997</v>
          </cell>
        </row>
        <row r="22">
          <cell r="G22">
            <v>0</v>
          </cell>
        </row>
        <row r="23">
          <cell r="G23">
            <v>0</v>
          </cell>
        </row>
        <row r="24">
          <cell r="G24">
            <v>0</v>
          </cell>
        </row>
      </sheetData>
      <sheetData sheetId="1">
        <row r="15">
          <cell r="G15">
            <v>100.4</v>
          </cell>
        </row>
        <row r="50">
          <cell r="G50">
            <v>0</v>
          </cell>
        </row>
        <row r="70">
          <cell r="G70">
            <v>0</v>
          </cell>
        </row>
      </sheetData>
      <sheetData sheetId="2">
        <row r="13">
          <cell r="G13">
            <v>0</v>
          </cell>
        </row>
        <row r="68">
          <cell r="G68">
            <v>0</v>
          </cell>
        </row>
      </sheetData>
      <sheetData sheetId="3">
        <row r="25">
          <cell r="G25">
            <v>200</v>
          </cell>
        </row>
      </sheetData>
      <sheetData sheetId="4">
        <row r="14">
          <cell r="I14">
            <v>40776.1</v>
          </cell>
        </row>
      </sheetData>
      <sheetData sheetId="5">
        <row r="12">
          <cell r="F12">
            <v>732866.64</v>
          </cell>
        </row>
      </sheetData>
      <sheetData sheetId="6">
        <row r="12">
          <cell r="F12">
            <v>732866.64</v>
          </cell>
        </row>
        <row r="15">
          <cell r="F15">
            <v>0</v>
          </cell>
        </row>
        <row r="65">
          <cell r="F65">
            <v>0</v>
          </cell>
        </row>
      </sheetData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ŽETAK"/>
      <sheetName val="A1. RAČUN PRIHODA I RASHODA"/>
      <sheetName val="A2. PRIHODI I RASHODI PO IZVOR."/>
      <sheetName val="A3. RASHODI PO FUNKC.KLASIFIK."/>
      <sheetName val="B1. RAČUN FINANC. EKON.KLAS."/>
      <sheetName val="B2. RAČUN FINAN. PO IZVORIMA"/>
      <sheetName val="POSEBNI DIO"/>
    </sheetNames>
    <sheetDataSet>
      <sheetData sheetId="0">
        <row r="9">
          <cell r="H9">
            <v>944796</v>
          </cell>
        </row>
      </sheetData>
      <sheetData sheetId="1">
        <row r="12">
          <cell r="F12">
            <v>853708</v>
          </cell>
        </row>
        <row r="17">
          <cell r="F17">
            <v>0</v>
          </cell>
        </row>
      </sheetData>
      <sheetData sheetId="2">
        <row r="12">
          <cell r="D12">
            <v>54682</v>
          </cell>
        </row>
        <row r="31">
          <cell r="D31">
            <v>54682</v>
          </cell>
        </row>
        <row r="33">
          <cell r="D33">
            <v>40</v>
          </cell>
        </row>
        <row r="35">
          <cell r="D35">
            <v>34375</v>
          </cell>
        </row>
        <row r="39">
          <cell r="D39">
            <v>1991</v>
          </cell>
        </row>
      </sheetData>
      <sheetData sheetId="3">
        <row r="11">
          <cell r="E11">
            <v>1001226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ŽETAK"/>
      <sheetName val=" Račun prihoda i rashoda"/>
      <sheetName val="Rashodi i prihodi prema izvoru"/>
      <sheetName val="Rashodi prema funkcijskoj k "/>
      <sheetName val="Račun financiranja "/>
      <sheetName val="Račun fin prema izvorima f"/>
      <sheetName val="Programska klasifikacija"/>
    </sheetNames>
    <sheetDataSet>
      <sheetData sheetId="0">
        <row r="11">
          <cell r="J11">
            <v>653271.63</v>
          </cell>
        </row>
      </sheetData>
      <sheetData sheetId="1">
        <row r="15">
          <cell r="J15">
            <v>582042.88</v>
          </cell>
        </row>
        <row r="64">
          <cell r="J64">
            <v>0</v>
          </cell>
        </row>
        <row r="82">
          <cell r="J82">
            <v>0</v>
          </cell>
        </row>
        <row r="84">
          <cell r="J84">
            <v>976</v>
          </cell>
        </row>
        <row r="86">
          <cell r="J86">
            <v>0</v>
          </cell>
        </row>
        <row r="91">
          <cell r="J91">
            <v>0</v>
          </cell>
        </row>
        <row r="104">
          <cell r="J104">
            <v>0</v>
          </cell>
        </row>
        <row r="106">
          <cell r="J106">
            <v>0</v>
          </cell>
        </row>
      </sheetData>
      <sheetData sheetId="2">
        <row r="8">
          <cell r="F8">
            <v>43456.61</v>
          </cell>
        </row>
        <row r="20">
          <cell r="F20">
            <v>0</v>
          </cell>
        </row>
        <row r="28">
          <cell r="F28">
            <v>0</v>
          </cell>
        </row>
        <row r="37">
          <cell r="F37">
            <v>0</v>
          </cell>
        </row>
      </sheetData>
      <sheetData sheetId="3">
        <row r="6">
          <cell r="F6">
            <v>646657.67000000004</v>
          </cell>
        </row>
      </sheetData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ŽETAK"/>
      <sheetName val=" Račun prihoda i rashoda"/>
      <sheetName val="Rashodi i prihodi prema izvoru"/>
      <sheetName val="Rashodi prema funkcijskoj k "/>
      <sheetName val="Račun financiranja "/>
      <sheetName val="Račun fin prema izvorima f"/>
      <sheetName val="Programska klasifikacija"/>
    </sheetNames>
    <sheetDataSet>
      <sheetData sheetId="0" refreshError="1"/>
      <sheetData sheetId="1">
        <row r="110">
          <cell r="I110">
            <v>19423.41</v>
          </cell>
        </row>
      </sheetData>
      <sheetData sheetId="2">
        <row r="40">
          <cell r="E40">
            <v>19423.41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LP(R)FP-Ril 4.razina "/>
      <sheetName val="JLP(R)FP-Ril"/>
      <sheetName val="JLP(R)S FP PiP 1 2025."/>
      <sheetName val="OPĆI I POSEBNI DIO PRORAČUNA"/>
      <sheetName val="REKAPITULACIJA"/>
    </sheetNames>
    <sheetDataSet>
      <sheetData sheetId="0"/>
      <sheetData sheetId="1">
        <row r="48">
          <cell r="D48">
            <v>654000</v>
          </cell>
          <cell r="E48">
            <v>100000</v>
          </cell>
        </row>
        <row r="49">
          <cell r="D49">
            <v>50000</v>
          </cell>
        </row>
        <row r="50">
          <cell r="D50">
            <v>120000</v>
          </cell>
          <cell r="E50">
            <v>20000</v>
          </cell>
        </row>
        <row r="52">
          <cell r="D52">
            <v>79634</v>
          </cell>
          <cell r="E52">
            <v>2000</v>
          </cell>
          <cell r="F52">
            <v>11993</v>
          </cell>
          <cell r="G52">
            <v>3983</v>
          </cell>
          <cell r="J52">
            <v>1327</v>
          </cell>
          <cell r="N52">
            <v>1327</v>
          </cell>
        </row>
        <row r="53">
          <cell r="F53">
            <v>14333</v>
          </cell>
          <cell r="G53">
            <v>-2500</v>
          </cell>
          <cell r="J53">
            <v>9160</v>
          </cell>
          <cell r="K53">
            <v>-3500</v>
          </cell>
          <cell r="L53">
            <v>8627</v>
          </cell>
        </row>
        <row r="54">
          <cell r="D54">
            <v>19908</v>
          </cell>
          <cell r="F54">
            <v>17854</v>
          </cell>
          <cell r="G54">
            <v>700</v>
          </cell>
          <cell r="J54">
            <v>6290</v>
          </cell>
          <cell r="K54">
            <v>4279</v>
          </cell>
          <cell r="L54">
            <v>13664</v>
          </cell>
        </row>
        <row r="55">
          <cell r="F55">
            <v>1327</v>
          </cell>
          <cell r="J55">
            <v>663</v>
          </cell>
          <cell r="L55">
            <v>664</v>
          </cell>
        </row>
        <row r="56">
          <cell r="D56">
            <v>2655</v>
          </cell>
          <cell r="E56">
            <v>300</v>
          </cell>
          <cell r="F56">
            <v>2804</v>
          </cell>
          <cell r="G56">
            <v>1400</v>
          </cell>
          <cell r="J56">
            <v>1725</v>
          </cell>
          <cell r="K56">
            <v>150</v>
          </cell>
        </row>
        <row r="58">
          <cell r="F58">
            <v>2124</v>
          </cell>
          <cell r="H58">
            <v>40</v>
          </cell>
          <cell r="L58">
            <v>663</v>
          </cell>
        </row>
        <row r="63">
          <cell r="J63">
            <v>14547</v>
          </cell>
          <cell r="K63">
            <v>-929</v>
          </cell>
          <cell r="L63">
            <v>33345</v>
          </cell>
        </row>
        <row r="64">
          <cell r="J64">
            <v>398</v>
          </cell>
          <cell r="L64">
            <v>663</v>
          </cell>
        </row>
        <row r="65">
          <cell r="F65">
            <v>664</v>
          </cell>
          <cell r="J65">
            <v>265</v>
          </cell>
          <cell r="L65">
            <v>664</v>
          </cell>
        </row>
      </sheetData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LP(R)FP-Ril 4.razina "/>
      <sheetName val="JLP(R)FP-Ril"/>
      <sheetName val="JLP(R)S FP PiP 1 2024."/>
      <sheetName val="OPĆI I POSEBNI DIO PRORAČUNA"/>
      <sheetName val="REKAPITULACIJA"/>
    </sheetNames>
    <sheetDataSet>
      <sheetData sheetId="0">
        <row r="42">
          <cell r="D42">
            <v>615000</v>
          </cell>
        </row>
        <row r="73">
          <cell r="L73">
            <v>0</v>
          </cell>
        </row>
        <row r="85">
          <cell r="O85">
            <v>1991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35"/>
  <sheetViews>
    <sheetView workbookViewId="0">
      <selection activeCell="I12" sqref="I12"/>
    </sheetView>
  </sheetViews>
  <sheetFormatPr defaultRowHeight="15" x14ac:dyDescent="0.25"/>
  <cols>
    <col min="6" max="9" width="25.28515625" customWidth="1"/>
    <col min="10" max="11" width="15.7109375" customWidth="1"/>
  </cols>
  <sheetData>
    <row r="1" spans="2:11" ht="42" customHeight="1" x14ac:dyDescent="0.25">
      <c r="B1" s="299" t="s">
        <v>187</v>
      </c>
      <c r="C1" s="299"/>
      <c r="D1" s="299"/>
      <c r="E1" s="299"/>
      <c r="F1" s="299"/>
      <c r="G1" s="299"/>
      <c r="H1" s="299"/>
      <c r="I1" s="299"/>
      <c r="J1" s="299"/>
      <c r="K1" s="299"/>
    </row>
    <row r="2" spans="2:11" ht="18" customHeight="1" x14ac:dyDescent="0.25">
      <c r="B2" s="36"/>
      <c r="C2" s="36"/>
      <c r="D2" s="36"/>
      <c r="E2" s="36"/>
      <c r="F2" s="36"/>
      <c r="G2" s="36"/>
      <c r="H2" s="36"/>
      <c r="I2" s="36"/>
      <c r="J2" s="36"/>
      <c r="K2" s="37"/>
    </row>
    <row r="3" spans="2:11" ht="15.75" customHeight="1" x14ac:dyDescent="0.25">
      <c r="B3" s="299" t="s">
        <v>11</v>
      </c>
      <c r="C3" s="299"/>
      <c r="D3" s="299"/>
      <c r="E3" s="299"/>
      <c r="F3" s="299"/>
      <c r="G3" s="299"/>
      <c r="H3" s="299"/>
      <c r="I3" s="299"/>
      <c r="J3" s="299"/>
      <c r="K3" s="299"/>
    </row>
    <row r="4" spans="2:11" ht="36" customHeight="1" x14ac:dyDescent="0.25">
      <c r="B4" s="319"/>
      <c r="C4" s="319"/>
      <c r="D4" s="319"/>
      <c r="E4" s="36"/>
      <c r="F4" s="36"/>
      <c r="G4" s="36"/>
      <c r="H4" s="36"/>
      <c r="I4" s="38"/>
      <c r="J4" s="38"/>
      <c r="K4" s="37"/>
    </row>
    <row r="5" spans="2:11" ht="18" customHeight="1" x14ac:dyDescent="0.25">
      <c r="B5" s="299" t="s">
        <v>42</v>
      </c>
      <c r="C5" s="299"/>
      <c r="D5" s="299"/>
      <c r="E5" s="299"/>
      <c r="F5" s="299"/>
      <c r="G5" s="299"/>
      <c r="H5" s="299"/>
      <c r="I5" s="299"/>
      <c r="J5" s="299"/>
      <c r="K5" s="299"/>
    </row>
    <row r="6" spans="2:11" ht="18" customHeight="1" x14ac:dyDescent="0.25">
      <c r="B6" s="39"/>
      <c r="C6" s="40"/>
      <c r="D6" s="40"/>
      <c r="E6" s="40"/>
      <c r="F6" s="40"/>
      <c r="G6" s="40"/>
      <c r="H6" s="40"/>
      <c r="I6" s="40"/>
      <c r="J6" s="40"/>
      <c r="K6" s="37"/>
    </row>
    <row r="7" spans="2:11" x14ac:dyDescent="0.25">
      <c r="B7" s="312" t="s">
        <v>43</v>
      </c>
      <c r="C7" s="312"/>
      <c r="D7" s="312"/>
      <c r="E7" s="312"/>
      <c r="F7" s="312"/>
      <c r="G7" s="41"/>
      <c r="H7" s="41"/>
      <c r="I7" s="41"/>
      <c r="J7" s="42"/>
      <c r="K7" s="37"/>
    </row>
    <row r="8" spans="2:11" ht="25.5" x14ac:dyDescent="0.25">
      <c r="B8" s="313" t="s">
        <v>6</v>
      </c>
      <c r="C8" s="314"/>
      <c r="D8" s="314"/>
      <c r="E8" s="314"/>
      <c r="F8" s="315"/>
      <c r="G8" s="21" t="s">
        <v>186</v>
      </c>
      <c r="H8" s="1" t="s">
        <v>188</v>
      </c>
      <c r="I8" s="21" t="s">
        <v>189</v>
      </c>
      <c r="J8" s="1" t="s">
        <v>15</v>
      </c>
      <c r="K8" s="1" t="s">
        <v>34</v>
      </c>
    </row>
    <row r="9" spans="2:11" s="24" customFormat="1" ht="11.25" x14ac:dyDescent="0.2">
      <c r="B9" s="306">
        <v>1</v>
      </c>
      <c r="C9" s="306"/>
      <c r="D9" s="306"/>
      <c r="E9" s="306"/>
      <c r="F9" s="307"/>
      <c r="G9" s="23">
        <v>2</v>
      </c>
      <c r="H9" s="22">
        <v>3</v>
      </c>
      <c r="I9" s="22">
        <v>4</v>
      </c>
      <c r="J9" s="22" t="s">
        <v>177</v>
      </c>
      <c r="K9" s="22" t="s">
        <v>178</v>
      </c>
    </row>
    <row r="10" spans="2:11" x14ac:dyDescent="0.25">
      <c r="B10" s="308" t="s">
        <v>0</v>
      </c>
      <c r="C10" s="309"/>
      <c r="D10" s="309"/>
      <c r="E10" s="309"/>
      <c r="F10" s="310"/>
      <c r="G10" s="49">
        <f>SUM(G11:G12)</f>
        <v>806825.52</v>
      </c>
      <c r="H10" s="49">
        <f t="shared" ref="H10:I10" si="0">SUM(H11:H12)</f>
        <v>1140912</v>
      </c>
      <c r="I10" s="49">
        <f t="shared" si="0"/>
        <v>880675.32</v>
      </c>
      <c r="J10" s="297">
        <f t="shared" ref="J10:J15" si="1">I10/G10*100</f>
        <v>109.15313139822349</v>
      </c>
      <c r="K10" s="297">
        <f>I10/H10*100</f>
        <v>77.190468677689424</v>
      </c>
    </row>
    <row r="11" spans="2:11" x14ac:dyDescent="0.25">
      <c r="B11" s="311" t="s">
        <v>35</v>
      </c>
      <c r="C11" s="302"/>
      <c r="D11" s="302"/>
      <c r="E11" s="302"/>
      <c r="F11" s="304"/>
      <c r="G11" s="50">
        <v>806825.52</v>
      </c>
      <c r="H11" s="50">
        <f>[1]SAŽETAK!$H$9</f>
        <v>1140912</v>
      </c>
      <c r="I11" s="50">
        <v>880675.32</v>
      </c>
      <c r="J11" s="16">
        <f t="shared" si="1"/>
        <v>109.15313139822349</v>
      </c>
      <c r="K11" s="16">
        <f>I11/H11*100</f>
        <v>77.190468677689424</v>
      </c>
    </row>
    <row r="12" spans="2:11" x14ac:dyDescent="0.25">
      <c r="B12" s="316" t="s">
        <v>40</v>
      </c>
      <c r="C12" s="304"/>
      <c r="D12" s="304"/>
      <c r="E12" s="304"/>
      <c r="F12" s="304"/>
      <c r="G12" s="50">
        <f>[2]SAŽETAK!$J$6</f>
        <v>0</v>
      </c>
      <c r="H12" s="50">
        <v>0</v>
      </c>
      <c r="I12" s="50">
        <v>0</v>
      </c>
      <c r="J12" s="16" t="e">
        <f t="shared" si="1"/>
        <v>#DIV/0!</v>
      </c>
      <c r="K12" s="16" t="e">
        <f>I12/H12*100</f>
        <v>#DIV/0!</v>
      </c>
    </row>
    <row r="13" spans="2:11" x14ac:dyDescent="0.25">
      <c r="B13" s="17" t="s">
        <v>1</v>
      </c>
      <c r="C13" s="30"/>
      <c r="D13" s="30"/>
      <c r="E13" s="30"/>
      <c r="F13" s="30"/>
      <c r="G13" s="49">
        <f>SUM(G14:G15)</f>
        <v>804965.41999999993</v>
      </c>
      <c r="H13" s="49">
        <f t="shared" ref="H13:I13" si="2">SUM(H14:H15)</f>
        <v>1199202</v>
      </c>
      <c r="I13" s="49">
        <f t="shared" si="2"/>
        <v>965673.26</v>
      </c>
      <c r="J13" s="297">
        <f t="shared" si="1"/>
        <v>119.96456444054455</v>
      </c>
      <c r="K13" s="297">
        <f>I13/H13*100</f>
        <v>80.526321670577602</v>
      </c>
    </row>
    <row r="14" spans="2:11" x14ac:dyDescent="0.25">
      <c r="B14" s="301" t="s">
        <v>36</v>
      </c>
      <c r="C14" s="302"/>
      <c r="D14" s="302"/>
      <c r="E14" s="302"/>
      <c r="F14" s="302"/>
      <c r="G14" s="50">
        <v>790435.23</v>
      </c>
      <c r="H14" s="50">
        <f>[1]SAŽETAK!$H$12</f>
        <v>1143082</v>
      </c>
      <c r="I14" s="50">
        <f>'[3]UKUPNO-SVI'!$F$25</f>
        <v>938812.88</v>
      </c>
      <c r="J14" s="16">
        <f t="shared" si="1"/>
        <v>118.77163926511727</v>
      </c>
      <c r="K14" s="16">
        <f t="shared" ref="K14:K15" si="3">I14/H14*100</f>
        <v>82.129967928810004</v>
      </c>
    </row>
    <row r="15" spans="2:11" x14ac:dyDescent="0.25">
      <c r="B15" s="303" t="s">
        <v>37</v>
      </c>
      <c r="C15" s="304"/>
      <c r="D15" s="304"/>
      <c r="E15" s="304"/>
      <c r="F15" s="304"/>
      <c r="G15" s="48">
        <v>14530.19</v>
      </c>
      <c r="H15" s="48">
        <f>[1]SAŽETAK!$H$13</f>
        <v>56120</v>
      </c>
      <c r="I15" s="48">
        <f>'[3]UKUPNO-SVI'!$F$68</f>
        <v>26860.379999999997</v>
      </c>
      <c r="J15" s="16">
        <f t="shared" si="1"/>
        <v>184.85911058286229</v>
      </c>
      <c r="K15" s="16">
        <f t="shared" si="3"/>
        <v>47.862401995723445</v>
      </c>
    </row>
    <row r="16" spans="2:11" x14ac:dyDescent="0.25">
      <c r="B16" s="318" t="s">
        <v>44</v>
      </c>
      <c r="C16" s="309"/>
      <c r="D16" s="309"/>
      <c r="E16" s="309"/>
      <c r="F16" s="309"/>
      <c r="G16" s="49">
        <f>G10-G13</f>
        <v>1860.1000000000931</v>
      </c>
      <c r="H16" s="49">
        <f t="shared" ref="H16:I16" si="4">H10-H13</f>
        <v>-58290</v>
      </c>
      <c r="I16" s="49">
        <f t="shared" si="4"/>
        <v>-84997.940000000061</v>
      </c>
      <c r="J16" s="297"/>
      <c r="K16" s="297"/>
    </row>
    <row r="17" spans="1:42" ht="18" x14ac:dyDescent="0.25">
      <c r="B17" s="36"/>
      <c r="C17" s="43"/>
      <c r="D17" s="43"/>
      <c r="E17" s="43"/>
      <c r="F17" s="43"/>
      <c r="G17" s="43"/>
      <c r="H17" s="43"/>
      <c r="I17" s="44"/>
      <c r="J17" s="44"/>
      <c r="K17" s="44"/>
    </row>
    <row r="18" spans="1:42" ht="18" customHeight="1" x14ac:dyDescent="0.25">
      <c r="B18" s="312" t="s">
        <v>45</v>
      </c>
      <c r="C18" s="312"/>
      <c r="D18" s="312"/>
      <c r="E18" s="312"/>
      <c r="F18" s="312"/>
      <c r="G18" s="43"/>
      <c r="H18" s="43"/>
      <c r="I18" s="44"/>
      <c r="J18" s="44"/>
      <c r="K18" s="44"/>
    </row>
    <row r="19" spans="1:42" ht="25.5" x14ac:dyDescent="0.25">
      <c r="B19" s="313" t="s">
        <v>6</v>
      </c>
      <c r="C19" s="314"/>
      <c r="D19" s="314"/>
      <c r="E19" s="314"/>
      <c r="F19" s="315"/>
      <c r="G19" s="21" t="s">
        <v>186</v>
      </c>
      <c r="H19" s="1" t="s">
        <v>188</v>
      </c>
      <c r="I19" s="21" t="s">
        <v>189</v>
      </c>
      <c r="J19" s="1" t="s">
        <v>15</v>
      </c>
      <c r="K19" s="1" t="s">
        <v>34</v>
      </c>
    </row>
    <row r="20" spans="1:42" s="24" customFormat="1" x14ac:dyDescent="0.25">
      <c r="B20" s="306">
        <v>1</v>
      </c>
      <c r="C20" s="306"/>
      <c r="D20" s="306"/>
      <c r="E20" s="306"/>
      <c r="F20" s="307"/>
      <c r="G20" s="23">
        <v>2</v>
      </c>
      <c r="H20" s="22">
        <v>3</v>
      </c>
      <c r="I20" s="22">
        <v>4</v>
      </c>
      <c r="J20" s="22" t="s">
        <v>177</v>
      </c>
      <c r="K20" s="22" t="s">
        <v>178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</row>
    <row r="21" spans="1:42" ht="15.75" customHeight="1" x14ac:dyDescent="0.25">
      <c r="A21" s="24"/>
      <c r="B21" s="311" t="s">
        <v>38</v>
      </c>
      <c r="C21" s="323"/>
      <c r="D21" s="323"/>
      <c r="E21" s="323"/>
      <c r="F21" s="324"/>
      <c r="G21" s="48">
        <v>0</v>
      </c>
      <c r="H21" s="48">
        <v>0</v>
      </c>
      <c r="I21" s="48">
        <v>0</v>
      </c>
      <c r="J21" s="16" t="e">
        <f t="shared" ref="J21:J22" si="5">I21/G21*100</f>
        <v>#DIV/0!</v>
      </c>
      <c r="K21" s="16" t="e">
        <f t="shared" ref="K21:K22" si="6">I21/H21*100</f>
        <v>#DIV/0!</v>
      </c>
    </row>
    <row r="22" spans="1:42" x14ac:dyDescent="0.25">
      <c r="A22" s="24"/>
      <c r="B22" s="311" t="s">
        <v>39</v>
      </c>
      <c r="C22" s="302"/>
      <c r="D22" s="302"/>
      <c r="E22" s="302"/>
      <c r="F22" s="302"/>
      <c r="G22" s="48">
        <v>0</v>
      </c>
      <c r="H22" s="48">
        <v>0</v>
      </c>
      <c r="I22" s="48">
        <v>0</v>
      </c>
      <c r="J22" s="16" t="e">
        <f t="shared" si="5"/>
        <v>#DIV/0!</v>
      </c>
      <c r="K22" s="16" t="e">
        <f t="shared" si="6"/>
        <v>#DIV/0!</v>
      </c>
    </row>
    <row r="23" spans="1:42" s="31" customFormat="1" ht="15" customHeight="1" x14ac:dyDescent="0.25">
      <c r="A23" s="24"/>
      <c r="B23" s="320" t="s">
        <v>41</v>
      </c>
      <c r="C23" s="321"/>
      <c r="D23" s="321"/>
      <c r="E23" s="321"/>
      <c r="F23" s="322"/>
      <c r="G23" s="49">
        <f>G21-G22</f>
        <v>0</v>
      </c>
      <c r="H23" s="49">
        <f t="shared" ref="H23:I23" si="7">H21-H22</f>
        <v>0</v>
      </c>
      <c r="I23" s="49">
        <f t="shared" si="7"/>
        <v>0</v>
      </c>
      <c r="J23" s="15"/>
      <c r="K23" s="15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</row>
    <row r="24" spans="1:42" s="31" customFormat="1" ht="15" customHeight="1" x14ac:dyDescent="0.25">
      <c r="A24" s="24"/>
      <c r="B24" s="320" t="s">
        <v>46</v>
      </c>
      <c r="C24" s="321"/>
      <c r="D24" s="321"/>
      <c r="E24" s="321"/>
      <c r="F24" s="322"/>
      <c r="G24" s="49"/>
      <c r="H24" s="49">
        <v>58290.33</v>
      </c>
      <c r="I24" s="49">
        <v>58290.33</v>
      </c>
      <c r="J24" s="15"/>
      <c r="K24" s="15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</row>
    <row r="25" spans="1:42" x14ac:dyDescent="0.25">
      <c r="A25" s="24"/>
      <c r="B25" s="318" t="s">
        <v>47</v>
      </c>
      <c r="C25" s="309"/>
      <c r="D25" s="309"/>
      <c r="E25" s="309"/>
      <c r="F25" s="309"/>
      <c r="G25" s="49">
        <v>58290.33</v>
      </c>
      <c r="H25" s="49">
        <v>58290.33</v>
      </c>
      <c r="I25" s="49">
        <f>I16+I24</f>
        <v>-26707.610000000059</v>
      </c>
      <c r="J25" s="15"/>
      <c r="K25" s="15"/>
    </row>
    <row r="26" spans="1:42" ht="15.75" x14ac:dyDescent="0.25">
      <c r="B26" s="45"/>
      <c r="C26" s="46"/>
      <c r="D26" s="46"/>
      <c r="E26" s="46"/>
      <c r="F26" s="46"/>
      <c r="G26" s="47"/>
      <c r="H26" s="47"/>
      <c r="I26" s="47"/>
      <c r="J26" s="47"/>
      <c r="K26" s="37"/>
    </row>
    <row r="27" spans="1:42" ht="15.75" x14ac:dyDescent="0.25">
      <c r="B27" s="325" t="s">
        <v>51</v>
      </c>
      <c r="C27" s="325"/>
      <c r="D27" s="325"/>
      <c r="E27" s="325"/>
      <c r="F27" s="325"/>
      <c r="G27" s="325"/>
      <c r="H27" s="325"/>
      <c r="I27" s="325"/>
      <c r="J27" s="325"/>
      <c r="K27" s="325"/>
    </row>
    <row r="28" spans="1:42" ht="15.75" x14ac:dyDescent="0.25">
      <c r="B28" s="11"/>
      <c r="C28" s="12"/>
      <c r="D28" s="12"/>
      <c r="E28" s="12"/>
      <c r="F28" s="12"/>
      <c r="G28" s="13"/>
      <c r="H28" s="13"/>
      <c r="I28" s="13"/>
      <c r="J28" s="13"/>
    </row>
    <row r="29" spans="1:42" ht="15" customHeight="1" x14ac:dyDescent="0.25">
      <c r="B29" s="305"/>
      <c r="C29" s="305"/>
      <c r="D29" s="305"/>
      <c r="E29" s="305"/>
      <c r="F29" s="305"/>
      <c r="G29" s="305"/>
      <c r="H29" s="305"/>
      <c r="I29" s="305"/>
      <c r="J29" s="305"/>
      <c r="K29" s="305"/>
    </row>
    <row r="30" spans="1:42" x14ac:dyDescent="0.25">
      <c r="B30" s="29"/>
      <c r="C30" s="29"/>
      <c r="D30" s="29"/>
      <c r="E30" s="29"/>
      <c r="F30" s="29"/>
      <c r="G30" s="29"/>
      <c r="H30" s="29"/>
      <c r="I30" s="29"/>
      <c r="J30" s="29"/>
    </row>
    <row r="31" spans="1:42" ht="15" customHeight="1" x14ac:dyDescent="0.25">
      <c r="B31" s="305"/>
      <c r="C31" s="305"/>
      <c r="D31" s="305"/>
      <c r="E31" s="305"/>
      <c r="F31" s="305"/>
      <c r="G31" s="305"/>
      <c r="H31" s="305"/>
      <c r="I31" s="305"/>
      <c r="J31" s="305"/>
      <c r="K31" s="305"/>
    </row>
    <row r="32" spans="1:42" ht="36.75" customHeight="1" x14ac:dyDescent="0.25">
      <c r="B32" s="305"/>
      <c r="C32" s="305"/>
      <c r="D32" s="305"/>
      <c r="E32" s="305"/>
      <c r="F32" s="305"/>
      <c r="G32" s="305"/>
      <c r="H32" s="305"/>
      <c r="I32" s="305"/>
      <c r="J32" s="305"/>
      <c r="K32" s="305"/>
    </row>
    <row r="33" spans="2:11" x14ac:dyDescent="0.25">
      <c r="B33" s="300"/>
      <c r="C33" s="300"/>
      <c r="D33" s="300"/>
      <c r="E33" s="300"/>
      <c r="F33" s="300"/>
      <c r="G33" s="300"/>
      <c r="H33" s="300"/>
      <c r="I33" s="300"/>
      <c r="J33" s="300"/>
    </row>
    <row r="34" spans="2:11" ht="15" customHeight="1" x14ac:dyDescent="0.25">
      <c r="B34" s="317"/>
      <c r="C34" s="317"/>
      <c r="D34" s="317"/>
      <c r="E34" s="317"/>
      <c r="F34" s="317"/>
      <c r="G34" s="317"/>
      <c r="H34" s="317"/>
      <c r="I34" s="317"/>
      <c r="J34" s="317"/>
      <c r="K34" s="317"/>
    </row>
    <row r="35" spans="2:11" x14ac:dyDescent="0.25">
      <c r="B35" s="317"/>
      <c r="C35" s="317"/>
      <c r="D35" s="317"/>
      <c r="E35" s="317"/>
      <c r="F35" s="317"/>
      <c r="G35" s="317"/>
      <c r="H35" s="317"/>
      <c r="I35" s="317"/>
      <c r="J35" s="317"/>
      <c r="K35" s="317"/>
    </row>
  </sheetData>
  <mergeCells count="27">
    <mergeCell ref="B34:K35"/>
    <mergeCell ref="B16:F16"/>
    <mergeCell ref="B25:F25"/>
    <mergeCell ref="B4:D4"/>
    <mergeCell ref="B24:F24"/>
    <mergeCell ref="B19:F19"/>
    <mergeCell ref="B20:F20"/>
    <mergeCell ref="B22:F22"/>
    <mergeCell ref="B23:F23"/>
    <mergeCell ref="B21:F21"/>
    <mergeCell ref="B27:K27"/>
    <mergeCell ref="B1:K1"/>
    <mergeCell ref="B3:K3"/>
    <mergeCell ref="B5:K5"/>
    <mergeCell ref="B33:F33"/>
    <mergeCell ref="G33:J33"/>
    <mergeCell ref="B14:F14"/>
    <mergeCell ref="B15:F15"/>
    <mergeCell ref="B29:K29"/>
    <mergeCell ref="B31:K32"/>
    <mergeCell ref="B9:F9"/>
    <mergeCell ref="B10:F10"/>
    <mergeCell ref="B11:F11"/>
    <mergeCell ref="B7:F7"/>
    <mergeCell ref="B8:F8"/>
    <mergeCell ref="B12:F12"/>
    <mergeCell ref="B18:F18"/>
  </mergeCells>
  <pageMargins left="0.7" right="0.7" top="0.75" bottom="0.75" header="0.3" footer="0.3"/>
  <pageSetup paperSize="9" scale="73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110"/>
  <sheetViews>
    <sheetView topLeftCell="A76" workbookViewId="0">
      <selection activeCell="G111" sqref="G111"/>
    </sheetView>
  </sheetViews>
  <sheetFormatPr defaultRowHeight="15" x14ac:dyDescent="0.25"/>
  <cols>
    <col min="2" max="2" width="7.42578125" bestFit="1" customWidth="1"/>
    <col min="3" max="3" width="8.42578125" style="28" bestFit="1" customWidth="1"/>
    <col min="4" max="4" width="5.42578125" style="60" bestFit="1" customWidth="1"/>
    <col min="5" max="5" width="7.5703125" customWidth="1"/>
    <col min="6" max="6" width="47" customWidth="1"/>
    <col min="7" max="7" width="25.28515625" style="112" customWidth="1"/>
    <col min="8" max="9" width="25.28515625" customWidth="1"/>
    <col min="10" max="11" width="15.7109375" customWidth="1"/>
  </cols>
  <sheetData>
    <row r="1" spans="2:11" ht="18" customHeight="1" x14ac:dyDescent="0.25">
      <c r="B1" s="2"/>
      <c r="C1" s="14"/>
      <c r="D1" s="56"/>
      <c r="E1" s="14"/>
      <c r="F1" s="2"/>
      <c r="G1" s="103"/>
      <c r="H1" s="2"/>
      <c r="I1" s="2"/>
      <c r="J1" s="2"/>
    </row>
    <row r="2" spans="2:11" ht="15.75" customHeight="1" x14ac:dyDescent="0.25">
      <c r="B2" s="332" t="s">
        <v>11</v>
      </c>
      <c r="C2" s="332"/>
      <c r="D2" s="332"/>
      <c r="E2" s="332"/>
      <c r="F2" s="332"/>
      <c r="G2" s="332"/>
      <c r="H2" s="332"/>
      <c r="I2" s="332"/>
      <c r="J2" s="332"/>
      <c r="K2" s="332"/>
    </row>
    <row r="3" spans="2:11" ht="18.75" x14ac:dyDescent="0.25">
      <c r="B3" s="2"/>
      <c r="C3" s="14"/>
      <c r="D3" s="56"/>
      <c r="E3" s="14"/>
      <c r="F3" s="2"/>
      <c r="G3" s="103"/>
      <c r="H3" s="2"/>
      <c r="I3" s="3"/>
      <c r="J3" s="3"/>
    </row>
    <row r="4" spans="2:11" ht="18" customHeight="1" x14ac:dyDescent="0.25">
      <c r="B4" s="332" t="s">
        <v>48</v>
      </c>
      <c r="C4" s="332"/>
      <c r="D4" s="332"/>
      <c r="E4" s="332"/>
      <c r="F4" s="332"/>
      <c r="G4" s="332"/>
      <c r="H4" s="332"/>
      <c r="I4" s="332"/>
      <c r="J4" s="332"/>
      <c r="K4" s="332"/>
    </row>
    <row r="5" spans="2:11" ht="18.75" x14ac:dyDescent="0.25">
      <c r="B5" s="2"/>
      <c r="C5" s="14"/>
      <c r="D5" s="56"/>
      <c r="E5" s="14"/>
      <c r="F5" s="2"/>
      <c r="G5" s="103"/>
      <c r="H5" s="2"/>
      <c r="I5" s="3"/>
      <c r="J5" s="3"/>
    </row>
    <row r="6" spans="2:11" ht="15.75" customHeight="1" x14ac:dyDescent="0.25">
      <c r="B6" s="332" t="s">
        <v>16</v>
      </c>
      <c r="C6" s="332"/>
      <c r="D6" s="332"/>
      <c r="E6" s="332"/>
      <c r="F6" s="332"/>
      <c r="G6" s="332"/>
      <c r="H6" s="332"/>
      <c r="I6" s="332"/>
      <c r="J6" s="332"/>
      <c r="K6" s="332"/>
    </row>
    <row r="7" spans="2:11" ht="19.5" thickBot="1" x14ac:dyDescent="0.3">
      <c r="B7" s="2"/>
      <c r="C7" s="14"/>
      <c r="D7" s="56"/>
      <c r="E7" s="14"/>
      <c r="F7" s="2"/>
      <c r="G7" s="103"/>
      <c r="H7" s="2"/>
      <c r="I7" s="3"/>
      <c r="J7" s="3"/>
    </row>
    <row r="8" spans="2:11" ht="25.5" x14ac:dyDescent="0.25">
      <c r="B8" s="326" t="s">
        <v>6</v>
      </c>
      <c r="C8" s="327"/>
      <c r="D8" s="327"/>
      <c r="E8" s="327"/>
      <c r="F8" s="328"/>
      <c r="G8" s="21" t="s">
        <v>186</v>
      </c>
      <c r="H8" s="1" t="s">
        <v>188</v>
      </c>
      <c r="I8" s="21" t="s">
        <v>189</v>
      </c>
      <c r="J8" s="32" t="s">
        <v>15</v>
      </c>
      <c r="K8" s="32" t="s">
        <v>34</v>
      </c>
    </row>
    <row r="9" spans="2:11" ht="16.5" customHeight="1" thickBot="1" x14ac:dyDescent="0.3">
      <c r="B9" s="329">
        <v>1</v>
      </c>
      <c r="C9" s="330"/>
      <c r="D9" s="330"/>
      <c r="E9" s="330"/>
      <c r="F9" s="331"/>
      <c r="G9" s="295">
        <v>2</v>
      </c>
      <c r="H9" s="33">
        <v>3</v>
      </c>
      <c r="I9" s="33">
        <v>4</v>
      </c>
      <c r="J9" s="33" t="s">
        <v>177</v>
      </c>
      <c r="K9" s="33" t="s">
        <v>178</v>
      </c>
    </row>
    <row r="10" spans="2:11" s="28" customFormat="1" ht="15.75" thickBot="1" x14ac:dyDescent="0.3">
      <c r="B10" s="141"/>
      <c r="C10" s="164"/>
      <c r="D10" s="165"/>
      <c r="E10" s="164"/>
      <c r="F10" s="164" t="s">
        <v>17</v>
      </c>
      <c r="G10" s="142">
        <f>G11</f>
        <v>806825.52</v>
      </c>
      <c r="H10" s="142">
        <f>H11</f>
        <v>1140912</v>
      </c>
      <c r="I10" s="142">
        <f>I11</f>
        <v>880675.32000000007</v>
      </c>
      <c r="J10" s="144">
        <f>I10/G10*100</f>
        <v>109.15313139822351</v>
      </c>
      <c r="K10" s="145">
        <f>I10/H10*100</f>
        <v>77.190468677689424</v>
      </c>
    </row>
    <row r="11" spans="2:11" s="28" customFormat="1" ht="15.75" customHeight="1" x14ac:dyDescent="0.25">
      <c r="B11" s="183">
        <v>6</v>
      </c>
      <c r="C11" s="184"/>
      <c r="D11" s="185"/>
      <c r="E11" s="184"/>
      <c r="F11" s="184" t="s">
        <v>2</v>
      </c>
      <c r="G11" s="186">
        <f>G12+G16+G20+G23+G26+G30</f>
        <v>806825.52</v>
      </c>
      <c r="H11" s="186">
        <f>H12+H16+H20+H23+H26+H30</f>
        <v>1140912</v>
      </c>
      <c r="I11" s="186">
        <f>I12+I16+I20+I23+I26+I30+I13</f>
        <v>880675.32000000007</v>
      </c>
      <c r="J11" s="189">
        <f>I11/G11*100</f>
        <v>109.15313139822351</v>
      </c>
      <c r="K11" s="190">
        <f>I11/H11*100</f>
        <v>77.190468677689424</v>
      </c>
    </row>
    <row r="12" spans="2:11" s="28" customFormat="1" ht="25.5" x14ac:dyDescent="0.25">
      <c r="B12" s="151"/>
      <c r="C12" s="74">
        <v>63</v>
      </c>
      <c r="D12" s="75"/>
      <c r="E12" s="73"/>
      <c r="F12" s="73" t="s">
        <v>18</v>
      </c>
      <c r="G12" s="76">
        <f>G13</f>
        <v>732866.64</v>
      </c>
      <c r="H12" s="82">
        <f>'[1]A1. RAČUN PRIHODA I RASHODA'!$F$12</f>
        <v>1049824</v>
      </c>
      <c r="I12" s="77"/>
      <c r="J12" s="78">
        <f>I12/G12*100</f>
        <v>0</v>
      </c>
      <c r="K12" s="152">
        <f>I12/H12*100</f>
        <v>0</v>
      </c>
    </row>
    <row r="13" spans="2:11" s="28" customFormat="1" ht="29.25" customHeight="1" x14ac:dyDescent="0.25">
      <c r="B13" s="151"/>
      <c r="C13" s="73"/>
      <c r="D13" s="79">
        <v>636</v>
      </c>
      <c r="E13" s="80"/>
      <c r="F13" s="81" t="s">
        <v>60</v>
      </c>
      <c r="G13" s="104">
        <f>SUM(G14:G15)</f>
        <v>732866.64</v>
      </c>
      <c r="H13" s="82"/>
      <c r="I13" s="82">
        <f>SUM(I14:I15)</f>
        <v>806311.06</v>
      </c>
      <c r="J13" s="78">
        <f>I13/G13*100</f>
        <v>110.02152588088879</v>
      </c>
      <c r="K13" s="152"/>
    </row>
    <row r="14" spans="2:11" ht="26.25" x14ac:dyDescent="0.25">
      <c r="B14" s="153"/>
      <c r="C14" s="20"/>
      <c r="D14" s="27"/>
      <c r="E14" s="52">
        <v>6361</v>
      </c>
      <c r="F14" s="55" t="s">
        <v>52</v>
      </c>
      <c r="G14" s="105"/>
      <c r="H14" s="69"/>
      <c r="I14" s="70"/>
      <c r="J14" s="72"/>
      <c r="K14" s="154"/>
    </row>
    <row r="15" spans="2:11" ht="28.5" customHeight="1" x14ac:dyDescent="0.25">
      <c r="B15" s="153"/>
      <c r="C15" s="20"/>
      <c r="D15" s="27"/>
      <c r="E15" s="53">
        <v>6361</v>
      </c>
      <c r="F15" s="55" t="s">
        <v>53</v>
      </c>
      <c r="G15" s="106">
        <v>732866.64</v>
      </c>
      <c r="H15" s="69"/>
      <c r="I15" s="70">
        <f>'[3]UKUPNO-SVI'!$F$12</f>
        <v>806311.06</v>
      </c>
      <c r="J15" s="72"/>
      <c r="K15" s="154"/>
    </row>
    <row r="16" spans="2:11" s="28" customFormat="1" x14ac:dyDescent="0.25">
      <c r="B16" s="155"/>
      <c r="C16" s="84">
        <v>64</v>
      </c>
      <c r="D16" s="85"/>
      <c r="E16" s="86"/>
      <c r="F16" s="86" t="s">
        <v>54</v>
      </c>
      <c r="G16" s="107">
        <f>G17</f>
        <v>62.9</v>
      </c>
      <c r="H16" s="76">
        <f>'[1]A1. RAČUN PRIHODA I RASHODA'!$F$13</f>
        <v>40</v>
      </c>
      <c r="I16" s="77">
        <f>I17</f>
        <v>314.55</v>
      </c>
      <c r="J16" s="78">
        <f>I16/G16*100</f>
        <v>500.0794912559619</v>
      </c>
      <c r="K16" s="152">
        <f>I16/H16*100</f>
        <v>786.375</v>
      </c>
    </row>
    <row r="17" spans="2:11" s="28" customFormat="1" x14ac:dyDescent="0.25">
      <c r="B17" s="155"/>
      <c r="C17" s="88"/>
      <c r="D17" s="89">
        <v>641</v>
      </c>
      <c r="E17" s="90"/>
      <c r="F17" s="86" t="s">
        <v>59</v>
      </c>
      <c r="G17" s="107">
        <f>SUM(G18:G19)</f>
        <v>62.9</v>
      </c>
      <c r="H17" s="76"/>
      <c r="I17" s="77">
        <f>SUM(I18:I19)</f>
        <v>314.55</v>
      </c>
      <c r="J17" s="78">
        <f>I17/G17*100</f>
        <v>500.0794912559619</v>
      </c>
      <c r="K17" s="152"/>
    </row>
    <row r="18" spans="2:11" x14ac:dyDescent="0.25">
      <c r="B18" s="153"/>
      <c r="C18" s="20"/>
      <c r="D18" s="27"/>
      <c r="E18" s="51">
        <v>6413</v>
      </c>
      <c r="F18" s="54" t="s">
        <v>55</v>
      </c>
      <c r="G18" s="108">
        <v>62.9</v>
      </c>
      <c r="H18" s="69"/>
      <c r="I18" s="70">
        <f>'[3]UKUPNO-SVI'!$F$13</f>
        <v>26.76</v>
      </c>
      <c r="J18" s="72"/>
      <c r="K18" s="154"/>
    </row>
    <row r="19" spans="2:11" x14ac:dyDescent="0.25">
      <c r="B19" s="153"/>
      <c r="C19" s="20"/>
      <c r="D19" s="27"/>
      <c r="E19" s="51">
        <v>6414</v>
      </c>
      <c r="F19" s="54" t="s">
        <v>56</v>
      </c>
      <c r="G19" s="108">
        <v>0</v>
      </c>
      <c r="H19" s="69"/>
      <c r="I19" s="70">
        <f>'[3]UKUPNO-SVI'!$F$16</f>
        <v>287.79000000000002</v>
      </c>
      <c r="J19" s="72"/>
      <c r="K19" s="154"/>
    </row>
    <row r="20" spans="2:11" s="28" customFormat="1" ht="30" customHeight="1" x14ac:dyDescent="0.25">
      <c r="B20" s="155"/>
      <c r="C20" s="84">
        <v>65</v>
      </c>
      <c r="D20" s="91"/>
      <c r="E20" s="91"/>
      <c r="F20" s="81" t="s">
        <v>57</v>
      </c>
      <c r="G20" s="109">
        <f>G21</f>
        <v>33082.379999999997</v>
      </c>
      <c r="H20" s="82">
        <f>'[1]A1. RAČUN PRIHODA I RASHODA'!$F$14</f>
        <v>34375</v>
      </c>
      <c r="I20" s="92">
        <f>I21</f>
        <v>32269.57</v>
      </c>
      <c r="J20" s="78">
        <f>I20/G20*100</f>
        <v>97.543072777714301</v>
      </c>
      <c r="K20" s="152">
        <f>I20/H20*100</f>
        <v>93.875112727272722</v>
      </c>
    </row>
    <row r="21" spans="2:11" s="28" customFormat="1" ht="30" customHeight="1" x14ac:dyDescent="0.25">
      <c r="B21" s="155"/>
      <c r="C21" s="88"/>
      <c r="D21" s="89">
        <v>652</v>
      </c>
      <c r="E21" s="93"/>
      <c r="F21" s="81" t="s">
        <v>61</v>
      </c>
      <c r="G21" s="104">
        <f>G22</f>
        <v>33082.379999999997</v>
      </c>
      <c r="H21" s="82"/>
      <c r="I21" s="82">
        <f>I22</f>
        <v>32269.57</v>
      </c>
      <c r="J21" s="78">
        <f>I21/G21*100</f>
        <v>97.543072777714301</v>
      </c>
      <c r="K21" s="152"/>
    </row>
    <row r="22" spans="2:11" x14ac:dyDescent="0.25">
      <c r="B22" s="153"/>
      <c r="C22" s="20"/>
      <c r="D22" s="27"/>
      <c r="E22" s="51">
        <v>6526</v>
      </c>
      <c r="F22" s="54" t="s">
        <v>58</v>
      </c>
      <c r="G22" s="108">
        <v>33082.379999999997</v>
      </c>
      <c r="H22" s="69"/>
      <c r="I22" s="70">
        <f>'[3]UKUPNO-SVI'!$F$14</f>
        <v>32269.57</v>
      </c>
      <c r="J22" s="72"/>
      <c r="K22" s="154"/>
    </row>
    <row r="23" spans="2:11" s="28" customFormat="1" ht="25.5" x14ac:dyDescent="0.25">
      <c r="B23" s="155"/>
      <c r="C23" s="94">
        <v>66</v>
      </c>
      <c r="D23" s="91"/>
      <c r="E23" s="91"/>
      <c r="F23" s="73" t="s">
        <v>19</v>
      </c>
      <c r="G23" s="76">
        <f>G24</f>
        <v>0</v>
      </c>
      <c r="H23" s="82">
        <f>'[1]A1. RAČUN PRIHODA I RASHODA'!$F$15</f>
        <v>1991</v>
      </c>
      <c r="I23" s="76">
        <f>I24</f>
        <v>0</v>
      </c>
      <c r="J23" s="78" t="e">
        <f>I23/G23*100</f>
        <v>#DIV/0!</v>
      </c>
      <c r="K23" s="152">
        <f>I23/H23*100</f>
        <v>0</v>
      </c>
    </row>
    <row r="24" spans="2:11" s="28" customFormat="1" ht="45.75" customHeight="1" x14ac:dyDescent="0.25">
      <c r="B24" s="155"/>
      <c r="C24" s="83"/>
      <c r="D24" s="91">
        <v>663</v>
      </c>
      <c r="E24" s="91"/>
      <c r="F24" s="81" t="s">
        <v>62</v>
      </c>
      <c r="G24" s="104">
        <f>G25</f>
        <v>0</v>
      </c>
      <c r="H24" s="82"/>
      <c r="I24" s="82">
        <f>I25</f>
        <v>0</v>
      </c>
      <c r="J24" s="78" t="e">
        <f>I24/G24*100</f>
        <v>#DIV/0!</v>
      </c>
      <c r="K24" s="152"/>
    </row>
    <row r="25" spans="2:11" x14ac:dyDescent="0.25">
      <c r="B25" s="153"/>
      <c r="C25" s="20"/>
      <c r="D25" s="59"/>
      <c r="E25" s="57">
        <v>6632</v>
      </c>
      <c r="F25" s="58" t="s">
        <v>63</v>
      </c>
      <c r="G25" s="110">
        <f>'[2]POSEBNI DIO PO IZVORIMA-UKUPNO '!$J$52</f>
        <v>0</v>
      </c>
      <c r="H25" s="69"/>
      <c r="I25" s="70">
        <f>'[4]UKUPNO-SVI'!$F$15</f>
        <v>0</v>
      </c>
      <c r="J25" s="72"/>
      <c r="K25" s="154"/>
    </row>
    <row r="26" spans="2:11" s="28" customFormat="1" ht="34.5" customHeight="1" x14ac:dyDescent="0.25">
      <c r="B26" s="155"/>
      <c r="C26" s="83">
        <v>67</v>
      </c>
      <c r="D26" s="95"/>
      <c r="E26" s="96"/>
      <c r="F26" s="81" t="s">
        <v>64</v>
      </c>
      <c r="G26" s="104">
        <f>G27</f>
        <v>40776.1</v>
      </c>
      <c r="H26" s="76">
        <f>'[1]A1. RAČUN PRIHODA I RASHODA'!$F$16</f>
        <v>54682</v>
      </c>
      <c r="I26" s="82">
        <f>I27</f>
        <v>41696.199999999997</v>
      </c>
      <c r="J26" s="78">
        <f>I26/G26*100</f>
        <v>102.25646886288781</v>
      </c>
      <c r="K26" s="152">
        <f>I26/H26*100</f>
        <v>76.252148787535205</v>
      </c>
    </row>
    <row r="27" spans="2:11" s="28" customFormat="1" ht="33" customHeight="1" x14ac:dyDescent="0.25">
      <c r="B27" s="155"/>
      <c r="C27" s="83"/>
      <c r="D27" s="95">
        <v>671</v>
      </c>
      <c r="E27" s="96"/>
      <c r="F27" s="81" t="s">
        <v>65</v>
      </c>
      <c r="G27" s="104">
        <f>SUM(G28:G29)</f>
        <v>40776.1</v>
      </c>
      <c r="H27" s="76"/>
      <c r="I27" s="82">
        <f>SUM(I28:I29)</f>
        <v>41696.199999999997</v>
      </c>
      <c r="J27" s="78">
        <f>I27/G27*100</f>
        <v>102.25646886288781</v>
      </c>
      <c r="K27" s="152"/>
    </row>
    <row r="28" spans="2:11" ht="28.5" customHeight="1" x14ac:dyDescent="0.25">
      <c r="B28" s="153"/>
      <c r="C28" s="20"/>
      <c r="D28" s="59"/>
      <c r="E28" s="51">
        <v>6711</v>
      </c>
      <c r="F28" s="58" t="s">
        <v>66</v>
      </c>
      <c r="G28" s="111">
        <v>40247.949999999997</v>
      </c>
      <c r="H28" s="69"/>
      <c r="I28" s="70">
        <f>'[3]UKUPNO-SVI'!$F$18</f>
        <v>41696.199999999997</v>
      </c>
      <c r="J28" s="72"/>
      <c r="K28" s="154"/>
    </row>
    <row r="29" spans="2:11" ht="33.75" customHeight="1" x14ac:dyDescent="0.25">
      <c r="B29" s="153"/>
      <c r="C29" s="20"/>
      <c r="D29" s="59"/>
      <c r="E29" s="51">
        <v>6712</v>
      </c>
      <c r="F29" s="58" t="s">
        <v>67</v>
      </c>
      <c r="G29" s="111">
        <v>528.15</v>
      </c>
      <c r="H29" s="71"/>
      <c r="I29" s="70">
        <v>0</v>
      </c>
      <c r="J29" s="72">
        <f>I29/G29*100</f>
        <v>0</v>
      </c>
      <c r="K29" s="154"/>
    </row>
    <row r="30" spans="2:11" s="28" customFormat="1" x14ac:dyDescent="0.25">
      <c r="B30" s="155"/>
      <c r="C30" s="83">
        <v>68</v>
      </c>
      <c r="D30" s="95"/>
      <c r="E30" s="96"/>
      <c r="F30" s="86" t="s">
        <v>68</v>
      </c>
      <c r="G30" s="107">
        <f>G31</f>
        <v>37.5</v>
      </c>
      <c r="H30" s="76">
        <f>'[5]A1. RAČUN PRIHODA I RASHODA'!$F$17</f>
        <v>0</v>
      </c>
      <c r="I30" s="87">
        <f>I31</f>
        <v>83.94</v>
      </c>
      <c r="J30" s="78">
        <f>I30/G30*100</f>
        <v>223.84</v>
      </c>
      <c r="K30" s="152" t="e">
        <f>I30/H30*100</f>
        <v>#DIV/0!</v>
      </c>
    </row>
    <row r="31" spans="2:11" s="28" customFormat="1" x14ac:dyDescent="0.25">
      <c r="B31" s="155"/>
      <c r="C31" s="83"/>
      <c r="D31" s="95">
        <v>683</v>
      </c>
      <c r="E31" s="96"/>
      <c r="F31" s="86" t="s">
        <v>69</v>
      </c>
      <c r="G31" s="107">
        <f>G32</f>
        <v>37.5</v>
      </c>
      <c r="H31" s="76"/>
      <c r="I31" s="87">
        <f>I32</f>
        <v>83.94</v>
      </c>
      <c r="J31" s="78">
        <f>I31/G31*100</f>
        <v>223.84</v>
      </c>
      <c r="K31" s="152"/>
    </row>
    <row r="32" spans="2:11" s="28" customFormat="1" ht="15.75" thickBot="1" x14ac:dyDescent="0.3">
      <c r="B32" s="230"/>
      <c r="C32" s="157"/>
      <c r="D32" s="171"/>
      <c r="E32" s="212">
        <v>6831</v>
      </c>
      <c r="F32" s="158" t="s">
        <v>69</v>
      </c>
      <c r="G32" s="159">
        <v>37.5</v>
      </c>
      <c r="H32" s="160"/>
      <c r="I32" s="161">
        <f>'[3]UKUPNO-SVI'!$F$17</f>
        <v>83.94</v>
      </c>
      <c r="J32" s="162"/>
      <c r="K32" s="296"/>
    </row>
    <row r="33" spans="2:11" s="28" customFormat="1" x14ac:dyDescent="0.25">
      <c r="B33" s="205"/>
      <c r="C33" s="205"/>
      <c r="D33" s="206"/>
      <c r="E33" s="207"/>
      <c r="F33" s="208"/>
      <c r="G33" s="209"/>
      <c r="H33" s="147"/>
      <c r="I33" s="148"/>
      <c r="J33" s="210"/>
      <c r="K33" s="210"/>
    </row>
    <row r="34" spans="2:11" s="28" customFormat="1" ht="15.75" thickBot="1" x14ac:dyDescent="0.3">
      <c r="B34" s="205"/>
      <c r="C34" s="205"/>
      <c r="D34" s="206"/>
      <c r="E34" s="207"/>
      <c r="F34" s="208"/>
      <c r="G34" s="209"/>
      <c r="H34" s="147"/>
      <c r="I34" s="148"/>
      <c r="J34" s="210"/>
      <c r="K34" s="210"/>
    </row>
    <row r="35" spans="2:11" s="28" customFormat="1" x14ac:dyDescent="0.25">
      <c r="B35" s="222"/>
      <c r="C35" s="223">
        <v>92</v>
      </c>
      <c r="D35" s="224"/>
      <c r="E35" s="225"/>
      <c r="F35" s="226" t="s">
        <v>128</v>
      </c>
      <c r="G35" s="227">
        <f t="shared" ref="G35:I36" si="0">G36</f>
        <v>56430.23</v>
      </c>
      <c r="H35" s="228">
        <f t="shared" si="0"/>
        <v>58290</v>
      </c>
      <c r="I35" s="228">
        <f t="shared" si="0"/>
        <v>56430.23</v>
      </c>
      <c r="J35" s="229">
        <f>I35/G35*100</f>
        <v>100</v>
      </c>
      <c r="K35" s="152">
        <f>I35/H35*100</f>
        <v>96.80945273631842</v>
      </c>
    </row>
    <row r="36" spans="2:11" s="28" customFormat="1" x14ac:dyDescent="0.25">
      <c r="B36" s="155"/>
      <c r="C36" s="83"/>
      <c r="D36" s="91">
        <v>922</v>
      </c>
      <c r="E36" s="211"/>
      <c r="F36" s="86" t="s">
        <v>129</v>
      </c>
      <c r="G36" s="107">
        <f t="shared" si="0"/>
        <v>56430.23</v>
      </c>
      <c r="H36" s="87">
        <f t="shared" si="0"/>
        <v>58290</v>
      </c>
      <c r="I36" s="87">
        <f t="shared" si="0"/>
        <v>56430.23</v>
      </c>
      <c r="J36" s="78">
        <f>I36/G36*100</f>
        <v>100</v>
      </c>
      <c r="K36" s="152"/>
    </row>
    <row r="37" spans="2:11" ht="15.75" thickBot="1" x14ac:dyDescent="0.3">
      <c r="B37" s="156"/>
      <c r="C37" s="157"/>
      <c r="D37" s="171"/>
      <c r="E37" s="212">
        <v>9221</v>
      </c>
      <c r="F37" s="158" t="s">
        <v>127</v>
      </c>
      <c r="G37" s="159">
        <v>56430.23</v>
      </c>
      <c r="H37" s="160">
        <f>'[1]A1. RAČUN PRIHODA I RASHODA'!$F$18</f>
        <v>58290</v>
      </c>
      <c r="I37" s="161">
        <v>56430.23</v>
      </c>
      <c r="J37" s="162">
        <f>I37/G37*100</f>
        <v>100</v>
      </c>
      <c r="K37" s="296"/>
    </row>
    <row r="38" spans="2:11" x14ac:dyDescent="0.25">
      <c r="B38" s="204"/>
      <c r="C38" s="205"/>
      <c r="D38" s="206"/>
      <c r="E38" s="207"/>
      <c r="F38" s="208"/>
      <c r="G38" s="209"/>
      <c r="H38" s="147"/>
      <c r="I38" s="148"/>
      <c r="J38" s="210"/>
      <c r="K38" s="210"/>
    </row>
    <row r="39" spans="2:11" x14ac:dyDescent="0.25">
      <c r="B39" s="204"/>
      <c r="C39" s="205"/>
      <c r="D39" s="206"/>
      <c r="E39" s="207"/>
      <c r="F39" s="208"/>
      <c r="G39" s="209"/>
      <c r="H39" s="147"/>
      <c r="I39" s="148"/>
      <c r="J39" s="210"/>
      <c r="K39" s="210"/>
    </row>
    <row r="40" spans="2:11" x14ac:dyDescent="0.25">
      <c r="B40" s="204"/>
      <c r="C40" s="205"/>
      <c r="D40" s="206"/>
      <c r="E40" s="207"/>
      <c r="F40" s="208"/>
      <c r="G40" s="209"/>
      <c r="H40" s="147"/>
      <c r="I40" s="148"/>
      <c r="J40" s="210"/>
      <c r="K40" s="210"/>
    </row>
    <row r="41" spans="2:11" x14ac:dyDescent="0.25">
      <c r="B41" s="204"/>
      <c r="C41" s="205"/>
      <c r="D41" s="206"/>
      <c r="E41" s="207"/>
      <c r="F41" s="208"/>
      <c r="G41" s="209"/>
      <c r="H41" s="147"/>
      <c r="I41" s="148"/>
      <c r="J41" s="210"/>
      <c r="K41" s="210"/>
    </row>
    <row r="42" spans="2:11" ht="15.75" customHeight="1" thickBot="1" x14ac:dyDescent="0.3"/>
    <row r="43" spans="2:11" ht="25.5" x14ac:dyDescent="0.25">
      <c r="B43" s="326" t="s">
        <v>6</v>
      </c>
      <c r="C43" s="327"/>
      <c r="D43" s="327"/>
      <c r="E43" s="327"/>
      <c r="F43" s="328"/>
      <c r="G43" s="21" t="s">
        <v>186</v>
      </c>
      <c r="H43" s="1" t="s">
        <v>188</v>
      </c>
      <c r="I43" s="21" t="s">
        <v>189</v>
      </c>
      <c r="J43" s="32" t="s">
        <v>15</v>
      </c>
      <c r="K43" s="32" t="s">
        <v>34</v>
      </c>
    </row>
    <row r="44" spans="2:11" ht="12.75" customHeight="1" thickBot="1" x14ac:dyDescent="0.3">
      <c r="B44" s="329">
        <v>1</v>
      </c>
      <c r="C44" s="330"/>
      <c r="D44" s="330"/>
      <c r="E44" s="330"/>
      <c r="F44" s="331"/>
      <c r="G44" s="295">
        <v>2</v>
      </c>
      <c r="H44" s="33">
        <v>3</v>
      </c>
      <c r="I44" s="33">
        <v>4</v>
      </c>
      <c r="J44" s="33" t="s">
        <v>177</v>
      </c>
      <c r="K44" s="33" t="s">
        <v>178</v>
      </c>
    </row>
    <row r="45" spans="2:11" s="28" customFormat="1" ht="15.75" thickBot="1" x14ac:dyDescent="0.3">
      <c r="B45" s="141"/>
      <c r="C45" s="164"/>
      <c r="D45" s="165"/>
      <c r="E45" s="164"/>
      <c r="F45" s="164" t="s">
        <v>7</v>
      </c>
      <c r="G45" s="142">
        <f>G46+G93</f>
        <v>804965.41999999993</v>
      </c>
      <c r="H45" s="142">
        <f>H46+H93</f>
        <v>1199202</v>
      </c>
      <c r="I45" s="142">
        <f>I46+I93</f>
        <v>965673.26</v>
      </c>
      <c r="J45" s="174">
        <f>I45/G45*100</f>
        <v>119.96456444054455</v>
      </c>
      <c r="K45" s="175">
        <f>I45/H45*100</f>
        <v>80.526321670577602</v>
      </c>
    </row>
    <row r="46" spans="2:11" s="28" customFormat="1" x14ac:dyDescent="0.25">
      <c r="B46" s="183">
        <v>3</v>
      </c>
      <c r="C46" s="184"/>
      <c r="D46" s="185"/>
      <c r="E46" s="184"/>
      <c r="F46" s="184" t="s">
        <v>3</v>
      </c>
      <c r="G46" s="186">
        <f>G47+G56+G88</f>
        <v>790435.23</v>
      </c>
      <c r="H46" s="186">
        <f>H47+H56+H88</f>
        <v>1147594</v>
      </c>
      <c r="I46" s="186">
        <f>I47+I56+I88</f>
        <v>938812.88</v>
      </c>
      <c r="J46" s="187">
        <f>I46/G46*100</f>
        <v>118.77163926511727</v>
      </c>
      <c r="K46" s="188">
        <f>I46/H46*100</f>
        <v>81.807057199671661</v>
      </c>
    </row>
    <row r="47" spans="2:11" s="28" customFormat="1" x14ac:dyDescent="0.25">
      <c r="B47" s="151"/>
      <c r="C47" s="73">
        <v>31</v>
      </c>
      <c r="D47" s="75"/>
      <c r="E47" s="73"/>
      <c r="F47" s="73" t="s">
        <v>4</v>
      </c>
      <c r="G47" s="76">
        <f>G48+G52+G54</f>
        <v>683099.78999999992</v>
      </c>
      <c r="H47" s="76">
        <f>'[1]A1. RAČUN PRIHODA I RASHODA'!$F$27</f>
        <v>944000</v>
      </c>
      <c r="I47" s="76">
        <f>I48+I52+I54</f>
        <v>827788.47</v>
      </c>
      <c r="J47" s="116">
        <f>I47/G47*100</f>
        <v>121.18119228231647</v>
      </c>
      <c r="K47" s="166">
        <f>I47/H47*100</f>
        <v>87.689456567796611</v>
      </c>
    </row>
    <row r="48" spans="2:11" s="28" customFormat="1" x14ac:dyDescent="0.25">
      <c r="B48" s="155"/>
      <c r="C48" s="83"/>
      <c r="D48" s="91">
        <v>311</v>
      </c>
      <c r="E48" s="83"/>
      <c r="F48" s="83" t="s">
        <v>20</v>
      </c>
      <c r="G48" s="76">
        <f>SUM(G49:G51)</f>
        <v>566086.66999999993</v>
      </c>
      <c r="H48" s="76"/>
      <c r="I48" s="76">
        <f>SUM(I49:I51)</f>
        <v>685675.26</v>
      </c>
      <c r="J48" s="116">
        <f>I48/G48*100</f>
        <v>121.12549126090535</v>
      </c>
      <c r="K48" s="166"/>
    </row>
    <row r="49" spans="2:11" x14ac:dyDescent="0.25">
      <c r="B49" s="153"/>
      <c r="C49" s="20"/>
      <c r="D49" s="27"/>
      <c r="E49" s="6">
        <v>3111</v>
      </c>
      <c r="F49" s="6" t="s">
        <v>21</v>
      </c>
      <c r="G49" s="69">
        <v>535763.61</v>
      </c>
      <c r="H49" s="69"/>
      <c r="I49" s="117">
        <v>646227.07999999996</v>
      </c>
      <c r="J49" s="118"/>
      <c r="K49" s="167"/>
    </row>
    <row r="50" spans="2:11" x14ac:dyDescent="0.25">
      <c r="B50" s="153"/>
      <c r="C50" s="20"/>
      <c r="D50" s="59"/>
      <c r="E50" s="62">
        <v>3113</v>
      </c>
      <c r="F50" s="63" t="s">
        <v>70</v>
      </c>
      <c r="G50" s="111">
        <v>20528.57</v>
      </c>
      <c r="H50" s="69"/>
      <c r="I50" s="117">
        <v>27322.18</v>
      </c>
      <c r="J50" s="118"/>
      <c r="K50" s="167"/>
    </row>
    <row r="51" spans="2:11" x14ac:dyDescent="0.25">
      <c r="B51" s="153"/>
      <c r="C51" s="20"/>
      <c r="D51" s="59"/>
      <c r="E51" s="62">
        <v>3114</v>
      </c>
      <c r="F51" s="63" t="s">
        <v>71</v>
      </c>
      <c r="G51" s="111">
        <v>9794.49</v>
      </c>
      <c r="H51" s="69"/>
      <c r="I51" s="117">
        <v>12126</v>
      </c>
      <c r="J51" s="118"/>
      <c r="K51" s="167"/>
    </row>
    <row r="52" spans="2:11" s="28" customFormat="1" x14ac:dyDescent="0.25">
      <c r="B52" s="155"/>
      <c r="C52" s="83"/>
      <c r="D52" s="95">
        <v>312</v>
      </c>
      <c r="E52" s="99"/>
      <c r="F52" s="98" t="s">
        <v>72</v>
      </c>
      <c r="G52" s="107">
        <f>G53</f>
        <v>23156.98</v>
      </c>
      <c r="H52" s="76"/>
      <c r="I52" s="119">
        <f>I53</f>
        <v>28976.83</v>
      </c>
      <c r="J52" s="116">
        <f>I52/G52*100</f>
        <v>125.13216317499088</v>
      </c>
      <c r="K52" s="166"/>
    </row>
    <row r="53" spans="2:11" x14ac:dyDescent="0.25">
      <c r="B53" s="153"/>
      <c r="C53" s="20"/>
      <c r="D53" s="59"/>
      <c r="E53" s="64">
        <v>3121</v>
      </c>
      <c r="F53" s="64" t="s">
        <v>72</v>
      </c>
      <c r="G53" s="111">
        <v>23156.98</v>
      </c>
      <c r="H53" s="69"/>
      <c r="I53" s="117">
        <f>'[3]UKUPNO-SVI'!$F$30</f>
        <v>28976.83</v>
      </c>
      <c r="J53" s="118"/>
      <c r="K53" s="167"/>
    </row>
    <row r="54" spans="2:11" s="28" customFormat="1" x14ac:dyDescent="0.25">
      <c r="B54" s="155"/>
      <c r="C54" s="83"/>
      <c r="D54" s="95">
        <v>313</v>
      </c>
      <c r="E54" s="99"/>
      <c r="F54" s="99" t="s">
        <v>73</v>
      </c>
      <c r="G54" s="107">
        <f>G55</f>
        <v>93856.14</v>
      </c>
      <c r="H54" s="76"/>
      <c r="I54" s="119">
        <f>I55</f>
        <v>113136.38</v>
      </c>
      <c r="J54" s="116">
        <f>I54/G54*100</f>
        <v>120.54233212659288</v>
      </c>
      <c r="K54" s="166"/>
    </row>
    <row r="55" spans="2:11" x14ac:dyDescent="0.25">
      <c r="B55" s="153"/>
      <c r="C55" s="20"/>
      <c r="D55" s="59"/>
      <c r="E55" s="62">
        <v>3132</v>
      </c>
      <c r="F55" s="62" t="s">
        <v>74</v>
      </c>
      <c r="G55" s="111">
        <v>93856.14</v>
      </c>
      <c r="H55" s="69"/>
      <c r="I55" s="117">
        <f>'[3]UKUPNO-SVI'!$F$32</f>
        <v>113136.38</v>
      </c>
      <c r="J55" s="118"/>
      <c r="K55" s="167"/>
    </row>
    <row r="56" spans="2:11" s="28" customFormat="1" x14ac:dyDescent="0.25">
      <c r="B56" s="155"/>
      <c r="C56" s="83">
        <v>32</v>
      </c>
      <c r="D56" s="91"/>
      <c r="E56" s="91"/>
      <c r="F56" s="83" t="s">
        <v>12</v>
      </c>
      <c r="G56" s="76">
        <f>G57+G62+G69+G79+G81</f>
        <v>106728.94</v>
      </c>
      <c r="H56" s="76">
        <f>'[1]A1. RAČUN PRIHODA I RASHODA'!$F$28</f>
        <v>200767</v>
      </c>
      <c r="I56" s="76">
        <f>I57+I62+I69+I79+I81</f>
        <v>110442.14</v>
      </c>
      <c r="J56" s="116">
        <f>I56/G56*100</f>
        <v>103.47909386151497</v>
      </c>
      <c r="K56" s="166">
        <f>I56/H56*100</f>
        <v>55.010106242559786</v>
      </c>
    </row>
    <row r="57" spans="2:11" s="28" customFormat="1" x14ac:dyDescent="0.25">
      <c r="B57" s="155"/>
      <c r="C57" s="83"/>
      <c r="D57" s="91">
        <v>321</v>
      </c>
      <c r="E57" s="83"/>
      <c r="F57" s="83" t="s">
        <v>22</v>
      </c>
      <c r="G57" s="76">
        <f>SUM(G58:G61)</f>
        <v>58991.25</v>
      </c>
      <c r="H57" s="76"/>
      <c r="I57" s="76">
        <f>SUM(I58:I61)</f>
        <v>61900.43</v>
      </c>
      <c r="J57" s="116">
        <f>I57/G57*100</f>
        <v>104.93154493251117</v>
      </c>
      <c r="K57" s="166"/>
    </row>
    <row r="58" spans="2:11" x14ac:dyDescent="0.25">
      <c r="B58" s="153"/>
      <c r="C58" s="20"/>
      <c r="D58" s="27"/>
      <c r="E58" s="6">
        <v>3211</v>
      </c>
      <c r="F58" s="26" t="s">
        <v>23</v>
      </c>
      <c r="G58" s="69">
        <v>10208.700000000001</v>
      </c>
      <c r="H58" s="69"/>
      <c r="I58" s="117">
        <f>'[3]UKUPNO-SVI'!$F$35</f>
        <v>12393</v>
      </c>
      <c r="J58" s="118"/>
      <c r="K58" s="167"/>
    </row>
    <row r="59" spans="2:11" x14ac:dyDescent="0.25">
      <c r="B59" s="153"/>
      <c r="C59" s="20"/>
      <c r="D59" s="59"/>
      <c r="E59" s="62">
        <v>3212</v>
      </c>
      <c r="F59" s="65" t="s">
        <v>75</v>
      </c>
      <c r="G59" s="110">
        <v>47558.55</v>
      </c>
      <c r="H59" s="69"/>
      <c r="I59" s="117">
        <f>'[3]UKUPNO-SVI'!$F$36</f>
        <v>48580.43</v>
      </c>
      <c r="J59" s="118"/>
      <c r="K59" s="167"/>
    </row>
    <row r="60" spans="2:11" x14ac:dyDescent="0.25">
      <c r="B60" s="153"/>
      <c r="C60" s="20"/>
      <c r="D60" s="59"/>
      <c r="E60" s="62">
        <v>3213</v>
      </c>
      <c r="F60" s="65" t="s">
        <v>76</v>
      </c>
      <c r="G60" s="110">
        <v>1209</v>
      </c>
      <c r="H60" s="69"/>
      <c r="I60" s="117">
        <f>'[3]UKUPNO-SVI'!$F$37</f>
        <v>884</v>
      </c>
      <c r="J60" s="118"/>
      <c r="K60" s="167"/>
    </row>
    <row r="61" spans="2:11" x14ac:dyDescent="0.25">
      <c r="B61" s="153"/>
      <c r="C61" s="20"/>
      <c r="D61" s="59"/>
      <c r="E61" s="62">
        <v>3214</v>
      </c>
      <c r="F61" s="65" t="s">
        <v>77</v>
      </c>
      <c r="G61" s="110">
        <v>15</v>
      </c>
      <c r="H61" s="69"/>
      <c r="I61" s="117">
        <f>'[3]UKUPNO-SVI'!$F$38</f>
        <v>43</v>
      </c>
      <c r="J61" s="118"/>
      <c r="K61" s="167"/>
    </row>
    <row r="62" spans="2:11" s="28" customFormat="1" x14ac:dyDescent="0.25">
      <c r="B62" s="155"/>
      <c r="C62" s="83"/>
      <c r="D62" s="91">
        <v>322</v>
      </c>
      <c r="E62" s="83"/>
      <c r="F62" s="100" t="s">
        <v>78</v>
      </c>
      <c r="G62" s="104">
        <f>SUM(G63:G68)</f>
        <v>9629.67</v>
      </c>
      <c r="H62" s="76"/>
      <c r="I62" s="104">
        <f>SUM(I63:I68)</f>
        <v>10168.01</v>
      </c>
      <c r="J62" s="116">
        <f>I62/G62*100</f>
        <v>105.59043040934944</v>
      </c>
      <c r="K62" s="166"/>
    </row>
    <row r="63" spans="2:11" x14ac:dyDescent="0.25">
      <c r="B63" s="153"/>
      <c r="C63" s="20"/>
      <c r="D63" s="59"/>
      <c r="E63" s="62">
        <v>3221</v>
      </c>
      <c r="F63" s="65" t="s">
        <v>79</v>
      </c>
      <c r="G63" s="110">
        <v>4443.5</v>
      </c>
      <c r="H63" s="69"/>
      <c r="I63" s="117">
        <f>'[3]UKUPNO-SVI'!$F$40</f>
        <v>5320.12</v>
      </c>
      <c r="J63" s="118"/>
      <c r="K63" s="167"/>
    </row>
    <row r="64" spans="2:11" x14ac:dyDescent="0.25">
      <c r="B64" s="153"/>
      <c r="C64" s="20"/>
      <c r="D64" s="59"/>
      <c r="E64" s="62">
        <v>3222</v>
      </c>
      <c r="F64" s="65" t="s">
        <v>80</v>
      </c>
      <c r="G64" s="110">
        <f>'[6] Račun prihoda i rashoda'!$J$64</f>
        <v>0</v>
      </c>
      <c r="H64" s="69"/>
      <c r="I64" s="117">
        <v>0</v>
      </c>
      <c r="J64" s="118"/>
      <c r="K64" s="167"/>
    </row>
    <row r="65" spans="2:11" x14ac:dyDescent="0.25">
      <c r="B65" s="153"/>
      <c r="C65" s="20"/>
      <c r="D65" s="59"/>
      <c r="E65" s="62">
        <v>3223</v>
      </c>
      <c r="F65" s="65" t="s">
        <v>81</v>
      </c>
      <c r="G65" s="110">
        <v>2384.92</v>
      </c>
      <c r="H65" s="69"/>
      <c r="I65" s="117">
        <f>'[3]UKUPNO-SVI'!$F$41</f>
        <v>2611.17</v>
      </c>
      <c r="J65" s="118"/>
      <c r="K65" s="167"/>
    </row>
    <row r="66" spans="2:11" ht="15" customHeight="1" x14ac:dyDescent="0.25">
      <c r="B66" s="153"/>
      <c r="C66" s="20"/>
      <c r="D66" s="59"/>
      <c r="E66" s="62">
        <v>3224</v>
      </c>
      <c r="F66" s="65" t="s">
        <v>82</v>
      </c>
      <c r="G66" s="110">
        <v>1386.02</v>
      </c>
      <c r="H66" s="69"/>
      <c r="I66" s="117">
        <f>'[3]UKUPNO-SVI'!$F$42</f>
        <v>1073.6300000000001</v>
      </c>
      <c r="J66" s="118"/>
      <c r="K66" s="167"/>
    </row>
    <row r="67" spans="2:11" x14ac:dyDescent="0.25">
      <c r="B67" s="153"/>
      <c r="C67" s="20"/>
      <c r="D67" s="59"/>
      <c r="E67" s="62">
        <v>3225</v>
      </c>
      <c r="F67" s="65" t="s">
        <v>83</v>
      </c>
      <c r="G67" s="110">
        <v>1415.23</v>
      </c>
      <c r="H67" s="69"/>
      <c r="I67" s="117">
        <f>'[3]UKUPNO-SVI'!$F$43</f>
        <v>1122.1000000000001</v>
      </c>
      <c r="J67" s="118"/>
      <c r="K67" s="167"/>
    </row>
    <row r="68" spans="2:11" x14ac:dyDescent="0.25">
      <c r="B68" s="153"/>
      <c r="C68" s="20"/>
      <c r="D68" s="59"/>
      <c r="E68" s="62">
        <v>3227</v>
      </c>
      <c r="F68" s="62" t="s">
        <v>84</v>
      </c>
      <c r="G68" s="111">
        <v>0</v>
      </c>
      <c r="H68" s="69"/>
      <c r="I68" s="117">
        <f>'[3]UKUPNO-SVI'!$F$44</f>
        <v>40.99</v>
      </c>
      <c r="J68" s="118"/>
      <c r="K68" s="167"/>
    </row>
    <row r="69" spans="2:11" s="28" customFormat="1" x14ac:dyDescent="0.25">
      <c r="B69" s="155"/>
      <c r="C69" s="83"/>
      <c r="D69" s="95">
        <v>323</v>
      </c>
      <c r="E69" s="99"/>
      <c r="F69" s="99" t="s">
        <v>85</v>
      </c>
      <c r="G69" s="107">
        <f>SUM(G70:G78)</f>
        <v>32287.079999999998</v>
      </c>
      <c r="H69" s="107"/>
      <c r="I69" s="107">
        <f>SUM(I70:I78)</f>
        <v>31262.799999999999</v>
      </c>
      <c r="J69" s="116">
        <f>I69/G69*100</f>
        <v>96.827585523373443</v>
      </c>
      <c r="K69" s="166"/>
    </row>
    <row r="70" spans="2:11" x14ac:dyDescent="0.25">
      <c r="B70" s="153"/>
      <c r="C70" s="20"/>
      <c r="D70" s="59"/>
      <c r="E70" s="62">
        <v>3231</v>
      </c>
      <c r="F70" s="62" t="s">
        <v>86</v>
      </c>
      <c r="G70" s="111">
        <v>4793.54</v>
      </c>
      <c r="H70" s="69"/>
      <c r="I70" s="117">
        <f>'[3]UKUPNO-SVI'!$F$46</f>
        <v>2249.17</v>
      </c>
      <c r="J70" s="118"/>
      <c r="K70" s="167"/>
    </row>
    <row r="71" spans="2:11" x14ac:dyDescent="0.25">
      <c r="B71" s="153"/>
      <c r="C71" s="20"/>
      <c r="D71" s="59"/>
      <c r="E71" s="62">
        <v>3232</v>
      </c>
      <c r="F71" s="62" t="s">
        <v>87</v>
      </c>
      <c r="G71" s="111">
        <v>2487.92</v>
      </c>
      <c r="H71" s="69"/>
      <c r="I71" s="117">
        <f>'[3]UKUPNO-SVI'!$F$47</f>
        <v>1977.92</v>
      </c>
      <c r="J71" s="118"/>
      <c r="K71" s="167"/>
    </row>
    <row r="72" spans="2:11" x14ac:dyDescent="0.25">
      <c r="B72" s="153"/>
      <c r="C72" s="20"/>
      <c r="D72" s="59"/>
      <c r="E72" s="62">
        <v>3233</v>
      </c>
      <c r="F72" s="62" t="s">
        <v>88</v>
      </c>
      <c r="G72" s="111">
        <v>22.5</v>
      </c>
      <c r="H72" s="69"/>
      <c r="I72" s="117">
        <f>'[3]UKUPNO-SVI'!$F$48</f>
        <v>45</v>
      </c>
      <c r="J72" s="118"/>
      <c r="K72" s="167"/>
    </row>
    <row r="73" spans="2:11" x14ac:dyDescent="0.25">
      <c r="B73" s="153"/>
      <c r="C73" s="20"/>
      <c r="D73" s="59"/>
      <c r="E73" s="62">
        <v>3234</v>
      </c>
      <c r="F73" s="62" t="s">
        <v>89</v>
      </c>
      <c r="G73" s="111">
        <v>608.84</v>
      </c>
      <c r="H73" s="69"/>
      <c r="I73" s="117">
        <f>'[3]UKUPNO-SVI'!$F$49</f>
        <v>606.01</v>
      </c>
      <c r="J73" s="118"/>
      <c r="K73" s="167"/>
    </row>
    <row r="74" spans="2:11" x14ac:dyDescent="0.25">
      <c r="B74" s="153"/>
      <c r="C74" s="20"/>
      <c r="D74" s="59"/>
      <c r="E74" s="62">
        <v>3235</v>
      </c>
      <c r="F74" s="62" t="s">
        <v>90</v>
      </c>
      <c r="G74" s="111">
        <v>125.43</v>
      </c>
      <c r="H74" s="69"/>
      <c r="I74" s="117">
        <f>'[3]UKUPNO-SVI'!$F$50</f>
        <v>109.95</v>
      </c>
      <c r="J74" s="118"/>
      <c r="K74" s="167"/>
    </row>
    <row r="75" spans="2:11" x14ac:dyDescent="0.25">
      <c r="B75" s="153"/>
      <c r="C75" s="20"/>
      <c r="D75" s="59"/>
      <c r="E75" s="62">
        <v>3236</v>
      </c>
      <c r="F75" s="62" t="s">
        <v>91</v>
      </c>
      <c r="G75" s="111">
        <v>1274.1600000000001</v>
      </c>
      <c r="H75" s="69"/>
      <c r="I75" s="117">
        <f>'[3]UKUPNO-SVI'!$F$51</f>
        <v>1280</v>
      </c>
      <c r="J75" s="118"/>
      <c r="K75" s="167"/>
    </row>
    <row r="76" spans="2:11" x14ac:dyDescent="0.25">
      <c r="B76" s="153"/>
      <c r="C76" s="20"/>
      <c r="D76" s="59"/>
      <c r="E76" s="62">
        <v>3237</v>
      </c>
      <c r="F76" s="62" t="s">
        <v>92</v>
      </c>
      <c r="G76" s="111">
        <v>18903.78</v>
      </c>
      <c r="H76" s="69"/>
      <c r="I76" s="117">
        <f>'[3]UKUPNO-SVI'!$F$52</f>
        <v>20254.77</v>
      </c>
      <c r="J76" s="118"/>
      <c r="K76" s="167"/>
    </row>
    <row r="77" spans="2:11" x14ac:dyDescent="0.25">
      <c r="B77" s="153"/>
      <c r="C77" s="20"/>
      <c r="D77" s="59"/>
      <c r="E77" s="62">
        <v>3238</v>
      </c>
      <c r="F77" s="62" t="s">
        <v>93</v>
      </c>
      <c r="G77" s="111">
        <v>1788.96</v>
      </c>
      <c r="H77" s="69"/>
      <c r="I77" s="117">
        <f>'[3]UKUPNO-SVI'!$F$53</f>
        <v>2166.79</v>
      </c>
      <c r="J77" s="118"/>
      <c r="K77" s="167"/>
    </row>
    <row r="78" spans="2:11" x14ac:dyDescent="0.25">
      <c r="B78" s="153"/>
      <c r="C78" s="20"/>
      <c r="D78" s="59"/>
      <c r="E78" s="62">
        <v>3239</v>
      </c>
      <c r="F78" s="62" t="s">
        <v>94</v>
      </c>
      <c r="G78" s="111">
        <v>2281.9499999999998</v>
      </c>
      <c r="H78" s="69"/>
      <c r="I78" s="117">
        <f>'[3]UKUPNO-SVI'!$F$54</f>
        <v>2573.19</v>
      </c>
      <c r="J78" s="118"/>
      <c r="K78" s="167"/>
    </row>
    <row r="79" spans="2:11" x14ac:dyDescent="0.25">
      <c r="B79" s="168"/>
      <c r="C79" s="83"/>
      <c r="D79" s="95">
        <v>324</v>
      </c>
      <c r="E79" s="97"/>
      <c r="F79" s="99" t="s">
        <v>95</v>
      </c>
      <c r="G79" s="107">
        <f>G80</f>
        <v>370</v>
      </c>
      <c r="H79" s="76"/>
      <c r="I79" s="119">
        <f>I80</f>
        <v>914.54</v>
      </c>
      <c r="J79" s="116">
        <f>I79/G79*100</f>
        <v>247.17297297297299</v>
      </c>
      <c r="K79" s="166"/>
    </row>
    <row r="80" spans="2:11" x14ac:dyDescent="0.25">
      <c r="B80" s="153"/>
      <c r="C80" s="20"/>
      <c r="D80" s="59"/>
      <c r="E80" s="62">
        <v>3241</v>
      </c>
      <c r="F80" s="62" t="s">
        <v>95</v>
      </c>
      <c r="G80" s="111">
        <v>370</v>
      </c>
      <c r="H80" s="69"/>
      <c r="I80" s="117">
        <f>'[3]UKUPNO-SVI'!$F$56</f>
        <v>914.54</v>
      </c>
      <c r="J80" s="118"/>
      <c r="K80" s="167"/>
    </row>
    <row r="81" spans="2:11" x14ac:dyDescent="0.25">
      <c r="B81" s="168"/>
      <c r="C81" s="83"/>
      <c r="D81" s="95">
        <v>329</v>
      </c>
      <c r="E81" s="97"/>
      <c r="F81" s="100" t="s">
        <v>96</v>
      </c>
      <c r="G81" s="104">
        <f>SUM(G82:G87)</f>
        <v>5450.9400000000005</v>
      </c>
      <c r="H81" s="76"/>
      <c r="I81" s="119">
        <f>SUM(I82:I87)</f>
        <v>6196.36</v>
      </c>
      <c r="J81" s="116">
        <f>I81/G81*100</f>
        <v>113.67507255629303</v>
      </c>
      <c r="K81" s="166"/>
    </row>
    <row r="82" spans="2:11" x14ac:dyDescent="0.25">
      <c r="B82" s="153"/>
      <c r="C82" s="20"/>
      <c r="D82" s="59"/>
      <c r="E82" s="62">
        <v>3292</v>
      </c>
      <c r="F82" s="65" t="s">
        <v>97</v>
      </c>
      <c r="G82" s="110">
        <f>'[6] Račun prihoda i rashoda'!$J$82</f>
        <v>0</v>
      </c>
      <c r="H82" s="69"/>
      <c r="I82" s="117">
        <v>0</v>
      </c>
      <c r="J82" s="118"/>
      <c r="K82" s="167"/>
    </row>
    <row r="83" spans="2:11" x14ac:dyDescent="0.25">
      <c r="B83" s="153"/>
      <c r="C83" s="20"/>
      <c r="D83" s="59"/>
      <c r="E83" s="62">
        <v>3293</v>
      </c>
      <c r="F83" s="65" t="s">
        <v>98</v>
      </c>
      <c r="G83" s="110">
        <v>1263.73</v>
      </c>
      <c r="H83" s="69"/>
      <c r="I83" s="117">
        <f>'[3]UKUPNO-SVI'!$F$58</f>
        <v>1780.57</v>
      </c>
      <c r="J83" s="118"/>
      <c r="K83" s="167"/>
    </row>
    <row r="84" spans="2:11" x14ac:dyDescent="0.25">
      <c r="B84" s="153"/>
      <c r="C84" s="20"/>
      <c r="D84" s="59"/>
      <c r="E84" s="62">
        <v>3294</v>
      </c>
      <c r="F84" s="65" t="s">
        <v>99</v>
      </c>
      <c r="G84" s="110">
        <f>'[6] Račun prihoda i rashoda'!$J$84</f>
        <v>976</v>
      </c>
      <c r="H84" s="69"/>
      <c r="I84" s="117">
        <f>'[3]UKUPNO-SVI'!$F$59</f>
        <v>1007.91</v>
      </c>
      <c r="J84" s="118"/>
      <c r="K84" s="167"/>
    </row>
    <row r="85" spans="2:11" x14ac:dyDescent="0.25">
      <c r="B85" s="153"/>
      <c r="C85" s="20"/>
      <c r="D85" s="59"/>
      <c r="E85" s="62">
        <v>3295</v>
      </c>
      <c r="F85" s="66" t="s">
        <v>100</v>
      </c>
      <c r="G85" s="111">
        <v>2333.96</v>
      </c>
      <c r="H85" s="69"/>
      <c r="I85" s="117">
        <f>'[3]UKUPNO-SVI'!$F$60</f>
        <v>2532.0100000000002</v>
      </c>
      <c r="J85" s="118"/>
      <c r="K85" s="167"/>
    </row>
    <row r="86" spans="2:11" x14ac:dyDescent="0.25">
      <c r="B86" s="153"/>
      <c r="C86" s="20"/>
      <c r="D86" s="59"/>
      <c r="E86" s="62">
        <v>3296</v>
      </c>
      <c r="F86" s="66" t="s">
        <v>101</v>
      </c>
      <c r="G86" s="111">
        <f>'[6] Račun prihoda i rashoda'!$J$86</f>
        <v>0</v>
      </c>
      <c r="H86" s="69"/>
      <c r="I86" s="117">
        <v>0</v>
      </c>
      <c r="J86" s="118"/>
      <c r="K86" s="167"/>
    </row>
    <row r="87" spans="2:11" x14ac:dyDescent="0.25">
      <c r="B87" s="153"/>
      <c r="C87" s="20"/>
      <c r="D87" s="59"/>
      <c r="E87" s="62">
        <v>3299</v>
      </c>
      <c r="F87" s="65" t="s">
        <v>96</v>
      </c>
      <c r="G87" s="110">
        <v>877.25</v>
      </c>
      <c r="H87" s="69"/>
      <c r="I87" s="117">
        <f>'[3]UKUPNO-SVI'!$F$61</f>
        <v>875.87</v>
      </c>
      <c r="J87" s="118"/>
      <c r="K87" s="167"/>
    </row>
    <row r="88" spans="2:11" x14ac:dyDescent="0.25">
      <c r="B88" s="168"/>
      <c r="C88" s="83">
        <v>34</v>
      </c>
      <c r="D88" s="95"/>
      <c r="E88" s="97"/>
      <c r="F88" s="99" t="s">
        <v>102</v>
      </c>
      <c r="G88" s="107">
        <f>G89</f>
        <v>606.5</v>
      </c>
      <c r="H88" s="76">
        <f>'[1]A1. RAČUN PRIHODA I RASHODA'!$F$29</f>
        <v>2827</v>
      </c>
      <c r="I88" s="107">
        <f>I89</f>
        <v>582.27</v>
      </c>
      <c r="J88" s="120">
        <f>I88/G88*100</f>
        <v>96.00494641384995</v>
      </c>
      <c r="K88" s="166">
        <f>I88/H88*100</f>
        <v>20.596745666784578</v>
      </c>
    </row>
    <row r="89" spans="2:11" x14ac:dyDescent="0.25">
      <c r="B89" s="168"/>
      <c r="C89" s="83"/>
      <c r="D89" s="95">
        <v>343</v>
      </c>
      <c r="E89" s="97"/>
      <c r="F89" s="99" t="s">
        <v>103</v>
      </c>
      <c r="G89" s="107">
        <f>SUM(G90:G92)</f>
        <v>606.5</v>
      </c>
      <c r="H89" s="76"/>
      <c r="I89" s="107">
        <f>SUM(I90:I92)</f>
        <v>582.27</v>
      </c>
      <c r="J89" s="120">
        <f>I89/G89*100</f>
        <v>96.00494641384995</v>
      </c>
      <c r="K89" s="166"/>
    </row>
    <row r="90" spans="2:11" x14ac:dyDescent="0.25">
      <c r="B90" s="153"/>
      <c r="C90" s="20"/>
      <c r="D90" s="59"/>
      <c r="E90" s="61">
        <v>3431</v>
      </c>
      <c r="F90" s="62" t="s">
        <v>104</v>
      </c>
      <c r="G90" s="111">
        <v>605.4</v>
      </c>
      <c r="H90" s="69"/>
      <c r="I90" s="117">
        <f>'[3]UKUPNO-SVI'!$F$64</f>
        <v>582.27</v>
      </c>
      <c r="J90" s="118"/>
      <c r="K90" s="167"/>
    </row>
    <row r="91" spans="2:11" x14ac:dyDescent="0.25">
      <c r="B91" s="153"/>
      <c r="C91" s="20"/>
      <c r="D91" s="59"/>
      <c r="E91" s="61">
        <v>3432</v>
      </c>
      <c r="F91" s="62" t="s">
        <v>105</v>
      </c>
      <c r="G91" s="111">
        <f>'[6] Račun prihoda i rashoda'!$J$91</f>
        <v>0</v>
      </c>
      <c r="H91" s="69"/>
      <c r="I91" s="117">
        <f>'[4]UKUPNO-SVI'!$F$65</f>
        <v>0</v>
      </c>
      <c r="J91" s="118"/>
      <c r="K91" s="167"/>
    </row>
    <row r="92" spans="2:11" x14ac:dyDescent="0.25">
      <c r="B92" s="153"/>
      <c r="C92" s="20"/>
      <c r="D92" s="27"/>
      <c r="E92" s="67">
        <v>3433</v>
      </c>
      <c r="F92" s="62" t="s">
        <v>106</v>
      </c>
      <c r="G92" s="111">
        <v>1.1000000000000001</v>
      </c>
      <c r="H92" s="69"/>
      <c r="I92" s="117">
        <v>0</v>
      </c>
      <c r="J92" s="118"/>
      <c r="K92" s="167"/>
    </row>
    <row r="93" spans="2:11" s="28" customFormat="1" x14ac:dyDescent="0.25">
      <c r="B93" s="176">
        <v>4</v>
      </c>
      <c r="C93" s="177"/>
      <c r="D93" s="178"/>
      <c r="E93" s="177"/>
      <c r="F93" s="179" t="s">
        <v>5</v>
      </c>
      <c r="G93" s="180">
        <f>G94</f>
        <v>14530.189999999999</v>
      </c>
      <c r="H93" s="180">
        <f>H94</f>
        <v>51608</v>
      </c>
      <c r="I93" s="180">
        <f>I94</f>
        <v>26860.379999999997</v>
      </c>
      <c r="J93" s="181">
        <f>I93/G93*100</f>
        <v>184.85911058286231</v>
      </c>
      <c r="K93" s="182">
        <f>I93/H93</f>
        <v>0.52046930708417294</v>
      </c>
    </row>
    <row r="94" spans="2:11" s="28" customFormat="1" ht="18" customHeight="1" x14ac:dyDescent="0.25">
      <c r="B94" s="151"/>
      <c r="C94" s="73">
        <v>42</v>
      </c>
      <c r="D94" s="75"/>
      <c r="E94" s="73"/>
      <c r="F94" s="101" t="s">
        <v>107</v>
      </c>
      <c r="G94" s="113">
        <f>G95+G101+G104</f>
        <v>14530.189999999999</v>
      </c>
      <c r="H94" s="76">
        <f>'[1]A1. RAČUN PRIHODA I RASHODA'!$F$32</f>
        <v>51608</v>
      </c>
      <c r="I94" s="113">
        <f>I95+I101+I104</f>
        <v>26860.379999999997</v>
      </c>
      <c r="J94" s="78">
        <f>I94/G94*100</f>
        <v>184.85911058286231</v>
      </c>
      <c r="K94" s="166">
        <f>I94/H94*100</f>
        <v>52.046930708417293</v>
      </c>
    </row>
    <row r="95" spans="2:11" s="28" customFormat="1" x14ac:dyDescent="0.25">
      <c r="B95" s="151"/>
      <c r="C95" s="73"/>
      <c r="D95" s="91">
        <v>422</v>
      </c>
      <c r="E95" s="83"/>
      <c r="F95" s="102" t="s">
        <v>108</v>
      </c>
      <c r="G95" s="114">
        <f>SUM(G96:G100)</f>
        <v>14452.21</v>
      </c>
      <c r="H95" s="76"/>
      <c r="I95" s="114">
        <f>SUM(I96:I100)</f>
        <v>26764.379999999997</v>
      </c>
      <c r="J95" s="78">
        <f>I95/G95*100</f>
        <v>185.19229930924058</v>
      </c>
      <c r="K95" s="166"/>
    </row>
    <row r="96" spans="2:11" x14ac:dyDescent="0.25">
      <c r="B96" s="132"/>
      <c r="C96" s="5"/>
      <c r="D96" s="27"/>
      <c r="E96" s="61">
        <v>4221</v>
      </c>
      <c r="F96" s="68" t="s">
        <v>109</v>
      </c>
      <c r="G96" s="115">
        <v>1766</v>
      </c>
      <c r="H96" s="69"/>
      <c r="I96" s="70">
        <f>'[3]UKUPNO-SVI'!$F$74</f>
        <v>2079.9700000000003</v>
      </c>
      <c r="J96" s="72"/>
      <c r="K96" s="154"/>
    </row>
    <row r="97" spans="2:11" x14ac:dyDescent="0.25">
      <c r="B97" s="132"/>
      <c r="C97" s="5"/>
      <c r="D97" s="27"/>
      <c r="E97" s="61">
        <v>4222</v>
      </c>
      <c r="F97" s="68" t="s">
        <v>110</v>
      </c>
      <c r="G97" s="115">
        <v>510.17</v>
      </c>
      <c r="H97" s="70"/>
      <c r="I97" s="70">
        <f>'[3]UKUPNO-SVI'!$F$75</f>
        <v>39.99</v>
      </c>
      <c r="J97" s="72"/>
      <c r="K97" s="154"/>
    </row>
    <row r="98" spans="2:11" x14ac:dyDescent="0.25">
      <c r="B98" s="132"/>
      <c r="C98" s="5"/>
      <c r="D98" s="27"/>
      <c r="E98" s="61">
        <v>4223</v>
      </c>
      <c r="F98" s="68" t="s">
        <v>111</v>
      </c>
      <c r="G98" s="115">
        <v>5340</v>
      </c>
      <c r="H98" s="70"/>
      <c r="I98" s="70">
        <f>'[3]UKUPNO-SVI'!$F$76</f>
        <v>2125</v>
      </c>
      <c r="J98" s="72"/>
      <c r="K98" s="154"/>
    </row>
    <row r="99" spans="2:11" x14ac:dyDescent="0.25">
      <c r="B99" s="132"/>
      <c r="C99" s="5"/>
      <c r="D99" s="27"/>
      <c r="E99" s="61">
        <v>4226</v>
      </c>
      <c r="F99" s="68" t="s">
        <v>112</v>
      </c>
      <c r="G99" s="115">
        <v>6836.04</v>
      </c>
      <c r="H99" s="70"/>
      <c r="I99" s="70">
        <f>'[3]UKUPNO-SVI'!$F$77</f>
        <v>18064.09</v>
      </c>
      <c r="J99" s="72"/>
      <c r="K99" s="154"/>
    </row>
    <row r="100" spans="2:11" x14ac:dyDescent="0.25">
      <c r="B100" s="132"/>
      <c r="C100" s="5"/>
      <c r="D100" s="27"/>
      <c r="E100" s="61">
        <v>4227</v>
      </c>
      <c r="F100" s="68" t="s">
        <v>113</v>
      </c>
      <c r="G100" s="115">
        <v>0</v>
      </c>
      <c r="H100" s="70"/>
      <c r="I100" s="70">
        <f>'[3]UKUPNO-SVI'!$F$78</f>
        <v>4455.33</v>
      </c>
      <c r="J100" s="72"/>
      <c r="K100" s="154"/>
    </row>
    <row r="101" spans="2:11" s="28" customFormat="1" x14ac:dyDescent="0.25">
      <c r="B101" s="151"/>
      <c r="C101" s="73"/>
      <c r="D101" s="91">
        <v>424</v>
      </c>
      <c r="E101" s="83"/>
      <c r="F101" s="102" t="s">
        <v>114</v>
      </c>
      <c r="G101" s="114">
        <f>SUM(G102:G103)</f>
        <v>77.98</v>
      </c>
      <c r="H101" s="77"/>
      <c r="I101" s="77">
        <f>SUM(I102:I103)</f>
        <v>96</v>
      </c>
      <c r="J101" s="78">
        <f>I101/G101*100</f>
        <v>123.10848935624519</v>
      </c>
      <c r="K101" s="166"/>
    </row>
    <row r="102" spans="2:11" x14ac:dyDescent="0.25">
      <c r="B102" s="132"/>
      <c r="C102" s="5"/>
      <c r="D102" s="27"/>
      <c r="E102" s="61">
        <v>4241</v>
      </c>
      <c r="F102" s="68" t="s">
        <v>115</v>
      </c>
      <c r="G102" s="115">
        <v>77.98</v>
      </c>
      <c r="H102" s="70"/>
      <c r="I102" s="70">
        <f>'[3]UKUPNO-SVI'!$F$80</f>
        <v>96</v>
      </c>
      <c r="J102" s="72"/>
      <c r="K102" s="154"/>
    </row>
    <row r="103" spans="2:11" x14ac:dyDescent="0.25">
      <c r="B103" s="132"/>
      <c r="C103" s="5"/>
      <c r="D103" s="27"/>
      <c r="E103" s="61">
        <v>4242</v>
      </c>
      <c r="F103" s="68" t="s">
        <v>116</v>
      </c>
      <c r="G103" s="115">
        <f>'[6] Račun prihoda i rashoda'!$J$104</f>
        <v>0</v>
      </c>
      <c r="H103" s="70"/>
      <c r="I103" s="70">
        <v>0</v>
      </c>
      <c r="J103" s="72"/>
      <c r="K103" s="154"/>
    </row>
    <row r="104" spans="2:11" s="28" customFormat="1" x14ac:dyDescent="0.25">
      <c r="B104" s="151"/>
      <c r="C104" s="73"/>
      <c r="D104" s="91">
        <v>426</v>
      </c>
      <c r="E104" s="83"/>
      <c r="F104" s="102" t="s">
        <v>117</v>
      </c>
      <c r="G104" s="114">
        <f>G105</f>
        <v>0</v>
      </c>
      <c r="H104" s="77"/>
      <c r="I104" s="77">
        <f>I105</f>
        <v>0</v>
      </c>
      <c r="J104" s="78" t="e">
        <f>I104/G104*100</f>
        <v>#DIV/0!</v>
      </c>
      <c r="K104" s="166"/>
    </row>
    <row r="105" spans="2:11" ht="15.75" thickBot="1" x14ac:dyDescent="0.3">
      <c r="B105" s="169"/>
      <c r="C105" s="170"/>
      <c r="D105" s="171"/>
      <c r="E105" s="235">
        <v>4262</v>
      </c>
      <c r="F105" s="172" t="s">
        <v>117</v>
      </c>
      <c r="G105" s="173">
        <f>'[6] Račun prihoda i rashoda'!$J$106</f>
        <v>0</v>
      </c>
      <c r="H105" s="161"/>
      <c r="I105" s="161"/>
      <c r="J105" s="162"/>
      <c r="K105" s="163"/>
    </row>
    <row r="106" spans="2:11" x14ac:dyDescent="0.25">
      <c r="B106" s="150"/>
      <c r="C106" s="231"/>
      <c r="D106" s="206"/>
      <c r="E106" s="232"/>
      <c r="F106" s="233"/>
      <c r="G106" s="234"/>
      <c r="H106" s="148"/>
      <c r="I106" s="148"/>
      <c r="J106" s="210"/>
      <c r="K106" s="210"/>
    </row>
    <row r="107" spans="2:11" ht="15.75" thickBot="1" x14ac:dyDescent="0.3">
      <c r="B107" s="150"/>
      <c r="C107" s="231"/>
      <c r="D107" s="206"/>
      <c r="E107" s="232"/>
      <c r="F107" s="233"/>
      <c r="G107" s="234"/>
      <c r="H107" s="148"/>
      <c r="I107" s="148"/>
      <c r="J107" s="210"/>
      <c r="K107" s="210"/>
    </row>
    <row r="108" spans="2:11" x14ac:dyDescent="0.25">
      <c r="B108" s="222"/>
      <c r="C108" s="223">
        <v>92</v>
      </c>
      <c r="D108" s="224"/>
      <c r="E108" s="225"/>
      <c r="F108" s="226" t="s">
        <v>128</v>
      </c>
      <c r="G108" s="227">
        <f t="shared" ref="G108:I109" si="1">G109</f>
        <v>19423.41</v>
      </c>
      <c r="H108" s="228">
        <f t="shared" si="1"/>
        <v>58290</v>
      </c>
      <c r="I108" s="228">
        <f t="shared" si="1"/>
        <v>-84997.939999999944</v>
      </c>
      <c r="J108" s="229">
        <f>I108/G108*100</f>
        <v>-437.60565214861833</v>
      </c>
      <c r="K108" s="166">
        <f>I108/H108*100</f>
        <v>-145.81907702864976</v>
      </c>
    </row>
    <row r="109" spans="2:11" x14ac:dyDescent="0.25">
      <c r="B109" s="155"/>
      <c r="C109" s="83"/>
      <c r="D109" s="91">
        <v>922</v>
      </c>
      <c r="E109" s="211"/>
      <c r="F109" s="86" t="s">
        <v>129</v>
      </c>
      <c r="G109" s="107">
        <f t="shared" si="1"/>
        <v>19423.41</v>
      </c>
      <c r="H109" s="87">
        <f t="shared" si="1"/>
        <v>58290</v>
      </c>
      <c r="I109" s="87">
        <f t="shared" si="1"/>
        <v>-84997.939999999944</v>
      </c>
      <c r="J109" s="78">
        <f>I109/G109*100</f>
        <v>-437.60565214861833</v>
      </c>
      <c r="K109" s="166"/>
    </row>
    <row r="110" spans="2:11" ht="15.75" thickBot="1" x14ac:dyDescent="0.3">
      <c r="B110" s="156"/>
      <c r="C110" s="157"/>
      <c r="D110" s="171"/>
      <c r="E110" s="212">
        <v>9222</v>
      </c>
      <c r="F110" s="158" t="s">
        <v>130</v>
      </c>
      <c r="G110" s="159">
        <f>'[7] Račun prihoda i rashoda'!$I$110</f>
        <v>19423.41</v>
      </c>
      <c r="H110" s="160">
        <f>'[1]A1. RAČUN PRIHODA I RASHODA'!$F$18</f>
        <v>58290</v>
      </c>
      <c r="I110" s="161">
        <f>I11-I46-I93</f>
        <v>-84997.939999999944</v>
      </c>
      <c r="J110" s="162">
        <f>I110/G110*100</f>
        <v>-437.60565214861833</v>
      </c>
      <c r="K110" s="163"/>
    </row>
  </sheetData>
  <mergeCells count="7">
    <mergeCell ref="B8:F8"/>
    <mergeCell ref="B9:F9"/>
    <mergeCell ref="B43:F43"/>
    <mergeCell ref="B44:F44"/>
    <mergeCell ref="B2:K2"/>
    <mergeCell ref="B4:K4"/>
    <mergeCell ref="B6:K6"/>
  </mergeCells>
  <pageMargins left="0.7" right="0.7" top="0.75" bottom="0.75" header="0.3" footer="0.3"/>
  <pageSetup paperSize="9" scale="68" fitToHeight="0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G40"/>
  <sheetViews>
    <sheetView workbookViewId="0">
      <selection activeCell="E6" sqref="E6"/>
    </sheetView>
  </sheetViews>
  <sheetFormatPr defaultRowHeight="15" x14ac:dyDescent="0.25"/>
  <cols>
    <col min="2" max="2" width="37.7109375" customWidth="1"/>
    <col min="3" max="5" width="25.28515625" customWidth="1"/>
    <col min="6" max="7" width="15.7109375" customWidth="1"/>
  </cols>
  <sheetData>
    <row r="1" spans="2:7" ht="18" x14ac:dyDescent="0.25">
      <c r="B1" s="14"/>
      <c r="C1" s="14"/>
      <c r="D1" s="14"/>
      <c r="E1" s="3"/>
      <c r="F1" s="3"/>
      <c r="G1" s="3"/>
    </row>
    <row r="2" spans="2:7" ht="15.75" customHeight="1" x14ac:dyDescent="0.25">
      <c r="B2" s="332" t="s">
        <v>28</v>
      </c>
      <c r="C2" s="332"/>
      <c r="D2" s="332"/>
      <c r="E2" s="332"/>
      <c r="F2" s="332"/>
      <c r="G2" s="332"/>
    </row>
    <row r="3" spans="2:7" ht="18.75" thickBot="1" x14ac:dyDescent="0.3">
      <c r="B3" s="14"/>
      <c r="C3" s="14"/>
      <c r="D3" s="14"/>
      <c r="E3" s="3"/>
      <c r="F3" s="3"/>
      <c r="G3" s="3"/>
    </row>
    <row r="4" spans="2:7" ht="25.5" x14ac:dyDescent="0.25">
      <c r="B4" s="124" t="s">
        <v>6</v>
      </c>
      <c r="C4" s="21" t="s">
        <v>186</v>
      </c>
      <c r="D4" s="1" t="s">
        <v>188</v>
      </c>
      <c r="E4" s="21" t="s">
        <v>189</v>
      </c>
      <c r="F4" s="32" t="s">
        <v>15</v>
      </c>
      <c r="G4" s="32" t="s">
        <v>34</v>
      </c>
    </row>
    <row r="5" spans="2:7" ht="15.75" thickBot="1" x14ac:dyDescent="0.3">
      <c r="B5" s="143">
        <v>1</v>
      </c>
      <c r="C5" s="295">
        <v>2</v>
      </c>
      <c r="D5" s="33">
        <v>3</v>
      </c>
      <c r="E5" s="33">
        <v>4</v>
      </c>
      <c r="F5" s="33" t="s">
        <v>177</v>
      </c>
      <c r="G5" s="33" t="s">
        <v>178</v>
      </c>
    </row>
    <row r="6" spans="2:7" s="28" customFormat="1" ht="15.75" thickBot="1" x14ac:dyDescent="0.3">
      <c r="B6" s="141" t="s">
        <v>27</v>
      </c>
      <c r="C6" s="142">
        <f>C7+C10+C13+C16+C19</f>
        <v>806825.12</v>
      </c>
      <c r="D6" s="142">
        <f>D7+D10+D13+D16+D19</f>
        <v>1140912</v>
      </c>
      <c r="E6" s="142">
        <f>E7+E10+E13+E16+E19</f>
        <v>880675.32000000007</v>
      </c>
      <c r="F6" s="144">
        <f>E6/C6*100</f>
        <v>109.15318551311344</v>
      </c>
      <c r="G6" s="145">
        <f>E6/D6*100</f>
        <v>77.190468677689424</v>
      </c>
    </row>
    <row r="7" spans="2:7" s="28" customFormat="1" x14ac:dyDescent="0.25">
      <c r="B7" s="136" t="s">
        <v>25</v>
      </c>
      <c r="C7" s="137">
        <f>C8</f>
        <v>40776.1</v>
      </c>
      <c r="D7" s="137">
        <f>D8</f>
        <v>54682</v>
      </c>
      <c r="E7" s="138">
        <f>E8</f>
        <v>41696.199999999997</v>
      </c>
      <c r="F7" s="139">
        <f>E7/C7*100</f>
        <v>102.25646886288781</v>
      </c>
      <c r="G7" s="140">
        <f>E7/D7*100</f>
        <v>76.252148787535205</v>
      </c>
    </row>
    <row r="8" spans="2:7" x14ac:dyDescent="0.25">
      <c r="B8" s="127" t="s">
        <v>119</v>
      </c>
      <c r="C8" s="69">
        <v>40776.1</v>
      </c>
      <c r="D8" s="69">
        <f>'[1]A2. PRIHODI I RASHODI PO IZVOR.'!$D$12</f>
        <v>54682</v>
      </c>
      <c r="E8" s="70">
        <f>[3]GRAD!$I$14</f>
        <v>41696.199999999997</v>
      </c>
      <c r="F8" s="25"/>
      <c r="G8" s="128"/>
    </row>
    <row r="9" spans="2:7" x14ac:dyDescent="0.25">
      <c r="B9" s="129"/>
      <c r="C9" s="69"/>
      <c r="D9" s="69"/>
      <c r="E9" s="70"/>
      <c r="F9" s="25"/>
      <c r="G9" s="128"/>
    </row>
    <row r="10" spans="2:7" s="28" customFormat="1" x14ac:dyDescent="0.25">
      <c r="B10" s="125" t="s">
        <v>24</v>
      </c>
      <c r="C10" s="122">
        <f>C11</f>
        <v>100</v>
      </c>
      <c r="D10" s="122">
        <f>D11</f>
        <v>40</v>
      </c>
      <c r="E10" s="123">
        <f>E11</f>
        <v>398.49</v>
      </c>
      <c r="F10" s="139">
        <f>E10/C10*100</f>
        <v>398.49</v>
      </c>
      <c r="G10" s="140">
        <f>E10/D10*100</f>
        <v>996.22500000000014</v>
      </c>
    </row>
    <row r="11" spans="2:7" x14ac:dyDescent="0.25">
      <c r="B11" s="130" t="s">
        <v>162</v>
      </c>
      <c r="C11" s="69">
        <v>100</v>
      </c>
      <c r="D11" s="69">
        <f>'[1]A2. PRIHODI I RASHODI PO IZVOR.'!$D$14</f>
        <v>40</v>
      </c>
      <c r="E11" s="70">
        <f>'[3]ŠKOLA- vlastiti'!$G$15</f>
        <v>398.49</v>
      </c>
      <c r="F11" s="25"/>
      <c r="G11" s="128"/>
    </row>
    <row r="12" spans="2:7" x14ac:dyDescent="0.25">
      <c r="B12" s="125"/>
      <c r="C12" s="69"/>
      <c r="D12" s="69"/>
      <c r="E12" s="70"/>
      <c r="F12" s="25"/>
      <c r="G12" s="128"/>
    </row>
    <row r="13" spans="2:7" s="28" customFormat="1" x14ac:dyDescent="0.25">
      <c r="B13" s="131" t="s">
        <v>118</v>
      </c>
      <c r="C13" s="122">
        <f>C14</f>
        <v>33082.379999999997</v>
      </c>
      <c r="D13" s="122">
        <f>D14</f>
        <v>34375</v>
      </c>
      <c r="E13" s="123">
        <f>E14</f>
        <v>32269.57</v>
      </c>
      <c r="F13" s="139">
        <f>E13/C13*100</f>
        <v>97.543072777714301</v>
      </c>
      <c r="G13" s="140">
        <f>E13/D13*100</f>
        <v>93.875112727272722</v>
      </c>
    </row>
    <row r="14" spans="2:7" x14ac:dyDescent="0.25">
      <c r="B14" s="130" t="s">
        <v>120</v>
      </c>
      <c r="C14" s="69">
        <v>33082.379999999997</v>
      </c>
      <c r="D14" s="69">
        <f>'[1]A2. PRIHODI I RASHODI PO IZVOR.'!$D$16</f>
        <v>34375</v>
      </c>
      <c r="E14" s="70">
        <f>[3]ŠKOLA!$G$14</f>
        <v>32269.57</v>
      </c>
      <c r="F14" s="25"/>
      <c r="G14" s="128"/>
    </row>
    <row r="15" spans="2:7" x14ac:dyDescent="0.25">
      <c r="B15" s="130"/>
      <c r="C15" s="69"/>
      <c r="D15" s="69"/>
      <c r="E15" s="70"/>
      <c r="F15" s="25"/>
      <c r="G15" s="128"/>
    </row>
    <row r="16" spans="2:7" s="28" customFormat="1" x14ac:dyDescent="0.25">
      <c r="B16" s="131" t="s">
        <v>121</v>
      </c>
      <c r="C16" s="122">
        <f>C17</f>
        <v>732866.64</v>
      </c>
      <c r="D16" s="122">
        <f>D17</f>
        <v>1049824</v>
      </c>
      <c r="E16" s="123">
        <f>E17</f>
        <v>806311.06</v>
      </c>
      <c r="F16" s="139">
        <f>E16/C16*100</f>
        <v>110.02152588088879</v>
      </c>
      <c r="G16" s="140">
        <f>E16/D16*100</f>
        <v>76.804403404761175</v>
      </c>
    </row>
    <row r="17" spans="2:7" x14ac:dyDescent="0.25">
      <c r="B17" s="130" t="s">
        <v>122</v>
      </c>
      <c r="C17" s="69">
        <v>732866.64</v>
      </c>
      <c r="D17" s="69">
        <f>'[1]A2. PRIHODI I RASHODI PO IZVOR.'!$D$18</f>
        <v>1049824</v>
      </c>
      <c r="E17" s="70">
        <f>[3]MINISTARSTVO!$F$12</f>
        <v>806311.06</v>
      </c>
      <c r="F17" s="25"/>
      <c r="G17" s="128"/>
    </row>
    <row r="18" spans="2:7" x14ac:dyDescent="0.25">
      <c r="B18" s="130"/>
      <c r="C18" s="69"/>
      <c r="D18" s="69"/>
      <c r="E18" s="70"/>
      <c r="F18" s="25"/>
      <c r="G18" s="128"/>
    </row>
    <row r="19" spans="2:7" s="28" customFormat="1" x14ac:dyDescent="0.25">
      <c r="B19" s="131" t="s">
        <v>123</v>
      </c>
      <c r="C19" s="122">
        <f>C20</f>
        <v>0</v>
      </c>
      <c r="D19" s="122">
        <f>D20</f>
        <v>1991</v>
      </c>
      <c r="E19" s="122">
        <f t="shared" ref="E19" si="0">E20</f>
        <v>0</v>
      </c>
      <c r="F19" s="133" t="e">
        <f>E19/C19*100</f>
        <v>#DIV/0!</v>
      </c>
      <c r="G19" s="140">
        <f>E19/D19*100</f>
        <v>0</v>
      </c>
    </row>
    <row r="20" spans="2:7" ht="15.75" thickBot="1" x14ac:dyDescent="0.3">
      <c r="B20" s="169" t="s">
        <v>124</v>
      </c>
      <c r="C20" s="160">
        <f>'[6]Rashodi i prihodi prema izvoru'!$F$20</f>
        <v>0</v>
      </c>
      <c r="D20" s="160">
        <f>'[1]A2. PRIHODI I RASHODI PO IZVOR.'!$D$20</f>
        <v>1991</v>
      </c>
      <c r="E20" s="161">
        <f>'[4]ŠKOLA- donacija'!$G$13</f>
        <v>0</v>
      </c>
      <c r="F20" s="193"/>
      <c r="G20" s="194"/>
    </row>
    <row r="21" spans="2:7" x14ac:dyDescent="0.25">
      <c r="B21" s="150"/>
      <c r="C21" s="147"/>
      <c r="D21" s="147"/>
      <c r="E21" s="148"/>
      <c r="F21" s="149"/>
      <c r="G21" s="149"/>
    </row>
    <row r="22" spans="2:7" ht="15.75" thickBot="1" x14ac:dyDescent="0.3">
      <c r="B22" s="146"/>
      <c r="C22" s="147"/>
      <c r="D22" s="147"/>
      <c r="E22" s="148"/>
      <c r="F22" s="149"/>
      <c r="G22" s="149"/>
    </row>
    <row r="23" spans="2:7" s="28" customFormat="1" ht="15.75" customHeight="1" thickBot="1" x14ac:dyDescent="0.3">
      <c r="B23" s="141" t="s">
        <v>26</v>
      </c>
      <c r="C23" s="142">
        <f>C24+C27+C30++C33+C36+C40</f>
        <v>804965.42</v>
      </c>
      <c r="D23" s="142">
        <f>D24+D27+D30+D33+D36+D39</f>
        <v>1199202</v>
      </c>
      <c r="E23" s="142">
        <f>E24+E27+E30+E33+E36</f>
        <v>965673.26</v>
      </c>
      <c r="F23" s="144">
        <f>E23/C23*100</f>
        <v>119.96456444054454</v>
      </c>
      <c r="G23" s="145">
        <f>E23/D23*100</f>
        <v>80.526321670577602</v>
      </c>
    </row>
    <row r="24" spans="2:7" s="28" customFormat="1" ht="15.75" customHeight="1" x14ac:dyDescent="0.25">
      <c r="B24" s="213" t="s">
        <v>25</v>
      </c>
      <c r="C24" s="137">
        <f>C25</f>
        <v>40776.1</v>
      </c>
      <c r="D24" s="137">
        <f>D25</f>
        <v>54682</v>
      </c>
      <c r="E24" s="138">
        <f>E25</f>
        <v>42501.72</v>
      </c>
      <c r="F24" s="139">
        <f>E24/C24*100</f>
        <v>104.23193978825833</v>
      </c>
      <c r="G24" s="140">
        <f>E24/D24*100</f>
        <v>77.725247796349805</v>
      </c>
    </row>
    <row r="25" spans="2:7" x14ac:dyDescent="0.25">
      <c r="B25" s="191" t="s">
        <v>119</v>
      </c>
      <c r="C25" s="69">
        <v>40776.1</v>
      </c>
      <c r="D25" s="69">
        <f>'[5]A2. PRIHODI I RASHODI PO IZVOR.'!$D$31</f>
        <v>54682</v>
      </c>
      <c r="E25" s="70">
        <f>[3]GRAD!$I$63</f>
        <v>42501.72</v>
      </c>
      <c r="F25" s="25"/>
      <c r="G25" s="128"/>
    </row>
    <row r="26" spans="2:7" x14ac:dyDescent="0.25">
      <c r="B26" s="214"/>
      <c r="C26" s="69"/>
      <c r="D26" s="69"/>
      <c r="E26" s="70"/>
      <c r="F26" s="25"/>
      <c r="G26" s="128"/>
    </row>
    <row r="27" spans="2:7" s="28" customFormat="1" x14ac:dyDescent="0.25">
      <c r="B27" s="215" t="s">
        <v>24</v>
      </c>
      <c r="C27" s="122">
        <f>C28</f>
        <v>0</v>
      </c>
      <c r="D27" s="122">
        <f>D28</f>
        <v>40</v>
      </c>
      <c r="E27" s="123">
        <f>E28</f>
        <v>0</v>
      </c>
      <c r="F27" s="133" t="e">
        <f>E27/C27*100</f>
        <v>#DIV/0!</v>
      </c>
      <c r="G27" s="140">
        <f>E27/D27*100</f>
        <v>0</v>
      </c>
    </row>
    <row r="28" spans="2:7" x14ac:dyDescent="0.25">
      <c r="B28" s="216" t="s">
        <v>162</v>
      </c>
      <c r="C28" s="69">
        <f>'[6]Rashodi i prihodi prema izvoru'!$F$28</f>
        <v>0</v>
      </c>
      <c r="D28" s="69">
        <f>'[5]A2. PRIHODI I RASHODI PO IZVOR.'!$D$33</f>
        <v>40</v>
      </c>
      <c r="E28" s="70">
        <f>'[4]ŠKOLA- vlastiti'!$G$70</f>
        <v>0</v>
      </c>
      <c r="F28" s="25"/>
      <c r="G28" s="128"/>
    </row>
    <row r="29" spans="2:7" x14ac:dyDescent="0.25">
      <c r="B29" s="215"/>
      <c r="C29" s="69"/>
      <c r="D29" s="69"/>
      <c r="E29" s="70"/>
      <c r="F29" s="25"/>
      <c r="G29" s="128"/>
    </row>
    <row r="30" spans="2:7" s="28" customFormat="1" x14ac:dyDescent="0.25">
      <c r="B30" s="215" t="s">
        <v>118</v>
      </c>
      <c r="C30" s="122">
        <f>C31</f>
        <v>12091.57</v>
      </c>
      <c r="D30" s="122">
        <f>D31</f>
        <v>34375</v>
      </c>
      <c r="E30" s="123">
        <f>E31</f>
        <v>44474.64</v>
      </c>
      <c r="F30" s="133">
        <f>E30/C30*100</f>
        <v>367.81526303035918</v>
      </c>
      <c r="G30" s="140">
        <f>E30/D30*100</f>
        <v>129.3807709090909</v>
      </c>
    </row>
    <row r="31" spans="2:7" x14ac:dyDescent="0.25">
      <c r="B31" s="216" t="s">
        <v>120</v>
      </c>
      <c r="C31" s="69">
        <v>12091.57</v>
      </c>
      <c r="D31" s="69">
        <f>'[5]A2. PRIHODI I RASHODI PO IZVOR.'!$D$35</f>
        <v>34375</v>
      </c>
      <c r="E31" s="70">
        <f>[3]ŠKOLA!$G$69+'[3]ŠKOLA- preneseni višak'!$G$68</f>
        <v>44474.64</v>
      </c>
      <c r="F31" s="25"/>
      <c r="G31" s="128"/>
    </row>
    <row r="32" spans="2:7" x14ac:dyDescent="0.25">
      <c r="B32" s="216"/>
      <c r="C32" s="69"/>
      <c r="D32" s="69"/>
      <c r="E32" s="70"/>
      <c r="F32" s="25"/>
      <c r="G32" s="128"/>
    </row>
    <row r="33" spans="2:7" s="28" customFormat="1" x14ac:dyDescent="0.25">
      <c r="B33" s="215" t="s">
        <v>121</v>
      </c>
      <c r="C33" s="123">
        <f>C34</f>
        <v>732674.34</v>
      </c>
      <c r="D33" s="122">
        <f>D34</f>
        <v>1049824</v>
      </c>
      <c r="E33" s="123">
        <f>E34</f>
        <v>878696.9</v>
      </c>
      <c r="F33" s="133">
        <f>E33/C33*100</f>
        <v>119.93007698345217</v>
      </c>
      <c r="G33" s="140">
        <f>E33/D33*100</f>
        <v>83.699448669491275</v>
      </c>
    </row>
    <row r="34" spans="2:7" x14ac:dyDescent="0.25">
      <c r="B34" s="216" t="s">
        <v>122</v>
      </c>
      <c r="C34" s="70">
        <v>732674.34</v>
      </c>
      <c r="D34" s="69">
        <f>'[1]A2. PRIHODI I RASHODI PO IZVOR.'!$D$37</f>
        <v>1049824</v>
      </c>
      <c r="E34" s="70">
        <f>[3]MINISTARSTVO!$F$33</f>
        <v>878696.9</v>
      </c>
      <c r="F34" s="25"/>
      <c r="G34" s="128"/>
    </row>
    <row r="35" spans="2:7" x14ac:dyDescent="0.25">
      <c r="B35" s="216"/>
      <c r="C35" s="25"/>
      <c r="D35" s="69"/>
      <c r="E35" s="70"/>
      <c r="F35" s="25"/>
      <c r="G35" s="128"/>
    </row>
    <row r="36" spans="2:7" s="28" customFormat="1" x14ac:dyDescent="0.25">
      <c r="B36" s="215" t="s">
        <v>123</v>
      </c>
      <c r="C36" s="123">
        <f>C37</f>
        <v>0</v>
      </c>
      <c r="D36" s="122">
        <f>D37</f>
        <v>1991</v>
      </c>
      <c r="E36" s="122">
        <f t="shared" ref="E36" si="1">E37</f>
        <v>0</v>
      </c>
      <c r="F36" s="133" t="e">
        <f>E36/C36*100</f>
        <v>#DIV/0!</v>
      </c>
      <c r="G36" s="140">
        <f>E36/D36*100</f>
        <v>0</v>
      </c>
    </row>
    <row r="37" spans="2:7" x14ac:dyDescent="0.25">
      <c r="B37" s="217" t="s">
        <v>124</v>
      </c>
      <c r="C37" s="70">
        <f>'[6]Rashodi i prihodi prema izvoru'!$F$37</f>
        <v>0</v>
      </c>
      <c r="D37" s="69">
        <f>'[5]A2. PRIHODI I RASHODI PO IZVOR.'!$D$39</f>
        <v>1991</v>
      </c>
      <c r="E37" s="70">
        <f>'[4]ŠKOLA- donacija'!$G$68</f>
        <v>0</v>
      </c>
      <c r="F37" s="25"/>
      <c r="G37" s="128"/>
    </row>
    <row r="38" spans="2:7" x14ac:dyDescent="0.25">
      <c r="B38" s="217"/>
      <c r="C38" s="70"/>
      <c r="D38" s="69"/>
      <c r="E38" s="70"/>
      <c r="F38" s="25"/>
      <c r="G38" s="128"/>
    </row>
    <row r="39" spans="2:7" s="28" customFormat="1" x14ac:dyDescent="0.25">
      <c r="B39" s="215" t="s">
        <v>131</v>
      </c>
      <c r="C39" s="123">
        <f>C40</f>
        <v>19423.41</v>
      </c>
      <c r="D39" s="122">
        <f>D40</f>
        <v>58290</v>
      </c>
      <c r="E39" s="123">
        <f>E40</f>
        <v>-84997.939999999944</v>
      </c>
      <c r="F39" s="133">
        <f>E39/C39*100</f>
        <v>-437.60565214861833</v>
      </c>
      <c r="G39" s="140">
        <f>E39/D39*100</f>
        <v>-145.81907702864976</v>
      </c>
    </row>
    <row r="40" spans="2:7" s="221" customFormat="1" ht="15.75" thickBot="1" x14ac:dyDescent="0.3">
      <c r="B40" s="218" t="s">
        <v>132</v>
      </c>
      <c r="C40" s="219">
        <f>'[7]Rashodi i prihodi prema izvoru'!$E$40</f>
        <v>19423.41</v>
      </c>
      <c r="D40" s="160">
        <f>'[1]A2. PRIHODI I RASHODI PO IZVOR.'!$D$41</f>
        <v>58290</v>
      </c>
      <c r="E40" s="219">
        <f>' Račun prihoda i rashoda'!I110</f>
        <v>-84997.939999999944</v>
      </c>
      <c r="F40" s="220">
        <f>E40/C40*100</f>
        <v>-437.60565214861833</v>
      </c>
      <c r="G40" s="140"/>
    </row>
  </sheetData>
  <mergeCells count="1">
    <mergeCell ref="B2:G2"/>
  </mergeCells>
  <pageMargins left="0.7" right="0.7" top="0.75" bottom="0.75" header="0.3" footer="0.3"/>
  <pageSetup paperSize="9" scale="8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G8"/>
  <sheetViews>
    <sheetView workbookViewId="0">
      <selection activeCell="E9" sqref="E9"/>
    </sheetView>
  </sheetViews>
  <sheetFormatPr defaultRowHeight="15" x14ac:dyDescent="0.25"/>
  <cols>
    <col min="2" max="2" width="37.7109375" customWidth="1"/>
    <col min="3" max="5" width="25.28515625" customWidth="1"/>
    <col min="6" max="7" width="15.7109375" customWidth="1"/>
  </cols>
  <sheetData>
    <row r="1" spans="2:7" ht="18" x14ac:dyDescent="0.25">
      <c r="B1" s="14"/>
      <c r="C1" s="14"/>
      <c r="D1" s="14"/>
      <c r="E1" s="3"/>
      <c r="F1" s="3"/>
      <c r="G1" s="3"/>
    </row>
    <row r="2" spans="2:7" ht="15.75" customHeight="1" x14ac:dyDescent="0.25">
      <c r="B2" s="332" t="s">
        <v>33</v>
      </c>
      <c r="C2" s="332"/>
      <c r="D2" s="332"/>
      <c r="E2" s="332"/>
      <c r="F2" s="332"/>
      <c r="G2" s="332"/>
    </row>
    <row r="3" spans="2:7" ht="18.75" thickBot="1" x14ac:dyDescent="0.3">
      <c r="B3" s="14"/>
      <c r="C3" s="14"/>
      <c r="D3" s="14"/>
      <c r="E3" s="3"/>
      <c r="F3" s="3"/>
      <c r="G3" s="3"/>
    </row>
    <row r="4" spans="2:7" ht="25.5" x14ac:dyDescent="0.25">
      <c r="B4" s="124" t="s">
        <v>6</v>
      </c>
      <c r="C4" s="21" t="s">
        <v>186</v>
      </c>
      <c r="D4" s="1" t="s">
        <v>188</v>
      </c>
      <c r="E4" s="21" t="s">
        <v>189</v>
      </c>
      <c r="F4" s="32" t="s">
        <v>15</v>
      </c>
      <c r="G4" s="32" t="s">
        <v>34</v>
      </c>
    </row>
    <row r="5" spans="2:7" ht="15.75" thickBot="1" x14ac:dyDescent="0.3">
      <c r="B5" s="143">
        <v>1</v>
      </c>
      <c r="C5" s="295">
        <v>2</v>
      </c>
      <c r="D5" s="33">
        <v>3</v>
      </c>
      <c r="E5" s="33">
        <v>4</v>
      </c>
      <c r="F5" s="33" t="s">
        <v>177</v>
      </c>
      <c r="G5" s="33" t="s">
        <v>178</v>
      </c>
    </row>
    <row r="6" spans="2:7" s="28" customFormat="1" ht="15.75" customHeight="1" thickBot="1" x14ac:dyDescent="0.3">
      <c r="B6" s="195" t="s">
        <v>26</v>
      </c>
      <c r="C6" s="197">
        <f t="shared" ref="C6:E7" si="0">C7</f>
        <v>804965.42</v>
      </c>
      <c r="D6" s="197">
        <f t="shared" si="0"/>
        <v>1199202</v>
      </c>
      <c r="E6" s="197">
        <f t="shared" si="0"/>
        <v>965673.26</v>
      </c>
      <c r="F6" s="198">
        <f>E6/C6*100</f>
        <v>119.96456444054454</v>
      </c>
      <c r="G6" s="199">
        <f>E6/D6*100</f>
        <v>80.526321670577602</v>
      </c>
    </row>
    <row r="7" spans="2:7" s="28" customFormat="1" x14ac:dyDescent="0.25">
      <c r="B7" s="125" t="s">
        <v>125</v>
      </c>
      <c r="C7" s="122">
        <f t="shared" si="0"/>
        <v>804965.42</v>
      </c>
      <c r="D7" s="122">
        <f t="shared" si="0"/>
        <v>1199202</v>
      </c>
      <c r="E7" s="122">
        <f t="shared" si="0"/>
        <v>965673.26</v>
      </c>
      <c r="F7" s="139">
        <f>E7/C7*100</f>
        <v>119.96456444054454</v>
      </c>
      <c r="G7" s="140">
        <f>E7/D7*100</f>
        <v>80.526321670577602</v>
      </c>
    </row>
    <row r="8" spans="2:7" ht="15.75" thickBot="1" x14ac:dyDescent="0.3">
      <c r="B8" s="196" t="s">
        <v>126</v>
      </c>
      <c r="C8" s="160">
        <f>'Rashodi i prihodi prema izvoru'!C23</f>
        <v>804965.42</v>
      </c>
      <c r="D8" s="160">
        <f>'Rashodi i prihodi prema izvoru'!D23</f>
        <v>1199202</v>
      </c>
      <c r="E8" s="161">
        <f>'Rashodi i prihodi prema izvoru'!E23</f>
        <v>965673.26</v>
      </c>
      <c r="F8" s="240">
        <f>E8/C8*100</f>
        <v>119.96456444054454</v>
      </c>
      <c r="G8" s="298">
        <f>E8/D8*100</f>
        <v>80.526321670577602</v>
      </c>
    </row>
  </sheetData>
  <mergeCells count="1">
    <mergeCell ref="B2:G2"/>
  </mergeCells>
  <pageMargins left="0.7" right="0.7" top="0.75" bottom="0.75" header="0.3" footer="0.3"/>
  <pageSetup paperSize="9" scale="85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K15"/>
  <sheetViews>
    <sheetView workbookViewId="0">
      <selection activeCell="G5" sqref="G5:I5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9" width="25.28515625" customWidth="1"/>
    <col min="10" max="11" width="15.7109375" customWidth="1"/>
  </cols>
  <sheetData>
    <row r="1" spans="2:11" ht="18" customHeight="1" x14ac:dyDescent="0.25"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2:11" ht="18" customHeight="1" x14ac:dyDescent="0.25">
      <c r="B2" s="332" t="s">
        <v>49</v>
      </c>
      <c r="C2" s="332"/>
      <c r="D2" s="332"/>
      <c r="E2" s="332"/>
      <c r="F2" s="332"/>
      <c r="G2" s="332"/>
      <c r="H2" s="332"/>
      <c r="I2" s="332"/>
      <c r="J2" s="332"/>
      <c r="K2" s="332"/>
    </row>
    <row r="3" spans="2:11" ht="15.75" customHeight="1" x14ac:dyDescent="0.25">
      <c r="B3" s="332" t="s">
        <v>29</v>
      </c>
      <c r="C3" s="332"/>
      <c r="D3" s="332"/>
      <c r="E3" s="332"/>
      <c r="F3" s="332"/>
      <c r="G3" s="332"/>
      <c r="H3" s="332"/>
      <c r="I3" s="332"/>
      <c r="J3" s="332"/>
      <c r="K3" s="332"/>
    </row>
    <row r="4" spans="2:11" ht="18.75" thickBot="1" x14ac:dyDescent="0.3">
      <c r="B4" s="14"/>
      <c r="C4" s="14"/>
      <c r="D4" s="14"/>
      <c r="E4" s="14"/>
      <c r="F4" s="14"/>
      <c r="G4" s="14"/>
      <c r="H4" s="14"/>
      <c r="I4" s="3"/>
      <c r="J4" s="3"/>
      <c r="K4" s="3"/>
    </row>
    <row r="5" spans="2:11" ht="25.5" customHeight="1" x14ac:dyDescent="0.25">
      <c r="B5" s="326" t="s">
        <v>6</v>
      </c>
      <c r="C5" s="327"/>
      <c r="D5" s="327"/>
      <c r="E5" s="327"/>
      <c r="F5" s="328"/>
      <c r="G5" s="21" t="s">
        <v>186</v>
      </c>
      <c r="H5" s="1" t="s">
        <v>188</v>
      </c>
      <c r="I5" s="21" t="s">
        <v>189</v>
      </c>
      <c r="J5" s="32" t="s">
        <v>15</v>
      </c>
      <c r="K5" s="32" t="s">
        <v>34</v>
      </c>
    </row>
    <row r="6" spans="2:11" x14ac:dyDescent="0.25">
      <c r="B6" s="333">
        <v>1</v>
      </c>
      <c r="C6" s="334"/>
      <c r="D6" s="334"/>
      <c r="E6" s="334"/>
      <c r="F6" s="335"/>
      <c r="G6" s="295">
        <v>2</v>
      </c>
      <c r="H6" s="33">
        <v>3</v>
      </c>
      <c r="I6" s="33">
        <v>4</v>
      </c>
      <c r="J6" s="33" t="s">
        <v>177</v>
      </c>
      <c r="K6" s="33" t="s">
        <v>178</v>
      </c>
    </row>
    <row r="7" spans="2:11" s="28" customFormat="1" ht="25.5" x14ac:dyDescent="0.25">
      <c r="B7" s="125">
        <v>8</v>
      </c>
      <c r="C7" s="5"/>
      <c r="D7" s="5"/>
      <c r="E7" s="5"/>
      <c r="F7" s="5" t="s">
        <v>8</v>
      </c>
      <c r="G7" s="200">
        <f>G8</f>
        <v>0</v>
      </c>
      <c r="H7" s="200">
        <f t="shared" ref="H7:I9" si="0">H8</f>
        <v>0</v>
      </c>
      <c r="I7" s="200">
        <f t="shared" si="0"/>
        <v>0</v>
      </c>
      <c r="J7" s="121" t="e">
        <f>I7/G7*100</f>
        <v>#DIV/0!</v>
      </c>
      <c r="K7" s="126" t="e">
        <f>I7/H7</f>
        <v>#DIV/0!</v>
      </c>
    </row>
    <row r="8" spans="2:11" x14ac:dyDescent="0.25">
      <c r="B8" s="125"/>
      <c r="C8" s="9">
        <v>84</v>
      </c>
      <c r="D8" s="9"/>
      <c r="E8" s="9"/>
      <c r="F8" s="9" t="s">
        <v>13</v>
      </c>
      <c r="G8" s="4">
        <f>G9</f>
        <v>0</v>
      </c>
      <c r="H8" s="4">
        <f t="shared" si="0"/>
        <v>0</v>
      </c>
      <c r="I8" s="4">
        <f t="shared" si="0"/>
        <v>0</v>
      </c>
      <c r="J8" s="202" t="e">
        <f>I8/G8*100</f>
        <v>#DIV/0!</v>
      </c>
      <c r="K8" s="203" t="e">
        <f>I8/H8</f>
        <v>#DIV/0!</v>
      </c>
    </row>
    <row r="9" spans="2:11" ht="51" x14ac:dyDescent="0.25">
      <c r="B9" s="153"/>
      <c r="C9" s="6"/>
      <c r="D9" s="6">
        <v>841</v>
      </c>
      <c r="E9" s="6"/>
      <c r="F9" s="26" t="s">
        <v>133</v>
      </c>
      <c r="G9" s="4">
        <f>G10</f>
        <v>0</v>
      </c>
      <c r="H9" s="4">
        <f t="shared" si="0"/>
        <v>0</v>
      </c>
      <c r="I9" s="4">
        <f t="shared" si="0"/>
        <v>0</v>
      </c>
      <c r="J9" s="202"/>
      <c r="K9" s="203"/>
    </row>
    <row r="10" spans="2:11" ht="25.5" x14ac:dyDescent="0.25">
      <c r="B10" s="153"/>
      <c r="C10" s="6"/>
      <c r="D10" s="6"/>
      <c r="E10" s="6">
        <v>8413</v>
      </c>
      <c r="F10" s="26" t="s">
        <v>134</v>
      </c>
      <c r="G10" s="4">
        <v>0</v>
      </c>
      <c r="H10" s="4">
        <v>0</v>
      </c>
      <c r="I10" s="4">
        <v>0</v>
      </c>
      <c r="J10" s="25"/>
      <c r="K10" s="128"/>
    </row>
    <row r="11" spans="2:11" x14ac:dyDescent="0.25">
      <c r="B11" s="153"/>
      <c r="C11" s="6"/>
      <c r="D11" s="6"/>
      <c r="E11" s="7"/>
      <c r="F11" s="10"/>
      <c r="G11" s="4"/>
      <c r="H11" s="4"/>
      <c r="I11" s="25"/>
      <c r="J11" s="25"/>
      <c r="K11" s="128"/>
    </row>
    <row r="12" spans="2:11" s="28" customFormat="1" ht="25.5" x14ac:dyDescent="0.25">
      <c r="B12" s="201">
        <v>5</v>
      </c>
      <c r="C12" s="8"/>
      <c r="D12" s="8"/>
      <c r="E12" s="8"/>
      <c r="F12" s="18" t="s">
        <v>9</v>
      </c>
      <c r="G12" s="200">
        <f>G13</f>
        <v>0</v>
      </c>
      <c r="H12" s="200">
        <f t="shared" ref="H12:I14" si="1">H13</f>
        <v>0</v>
      </c>
      <c r="I12" s="200">
        <f t="shared" si="1"/>
        <v>0</v>
      </c>
      <c r="J12" s="121" t="e">
        <f>I12/G12*100</f>
        <v>#DIV/0!</v>
      </c>
      <c r="K12" s="126" t="e">
        <f>I12/H12</f>
        <v>#DIV/0!</v>
      </c>
    </row>
    <row r="13" spans="2:11" ht="25.5" x14ac:dyDescent="0.25">
      <c r="B13" s="132"/>
      <c r="C13" s="9">
        <v>54</v>
      </c>
      <c r="D13" s="9"/>
      <c r="E13" s="9"/>
      <c r="F13" s="19" t="s">
        <v>14</v>
      </c>
      <c r="G13" s="4">
        <f>G14</f>
        <v>0</v>
      </c>
      <c r="H13" s="4">
        <f t="shared" si="1"/>
        <v>0</v>
      </c>
      <c r="I13" s="4">
        <f t="shared" si="1"/>
        <v>0</v>
      </c>
      <c r="J13" s="202" t="e">
        <f>I13/G13*100</f>
        <v>#DIV/0!</v>
      </c>
      <c r="K13" s="203" t="e">
        <f>I13/H13</f>
        <v>#DIV/0!</v>
      </c>
    </row>
    <row r="14" spans="2:11" ht="63.75" x14ac:dyDescent="0.25">
      <c r="B14" s="132"/>
      <c r="C14" s="9"/>
      <c r="D14" s="9">
        <v>541</v>
      </c>
      <c r="E14" s="26"/>
      <c r="F14" s="26" t="s">
        <v>135</v>
      </c>
      <c r="G14" s="4">
        <f>G15</f>
        <v>0</v>
      </c>
      <c r="H14" s="4">
        <f t="shared" si="1"/>
        <v>0</v>
      </c>
      <c r="I14" s="4">
        <f t="shared" si="1"/>
        <v>0</v>
      </c>
      <c r="J14" s="25"/>
      <c r="K14" s="128"/>
    </row>
    <row r="15" spans="2:11" ht="39" thickBot="1" x14ac:dyDescent="0.3">
      <c r="B15" s="169"/>
      <c r="C15" s="236"/>
      <c r="D15" s="236"/>
      <c r="E15" s="237">
        <v>5413</v>
      </c>
      <c r="F15" s="237" t="s">
        <v>136</v>
      </c>
      <c r="G15" s="192">
        <v>0</v>
      </c>
      <c r="H15" s="192">
        <v>0</v>
      </c>
      <c r="I15" s="192">
        <v>0</v>
      </c>
      <c r="J15" s="193"/>
      <c r="K15" s="194"/>
    </row>
  </sheetData>
  <mergeCells count="4">
    <mergeCell ref="B5:F5"/>
    <mergeCell ref="B2:K2"/>
    <mergeCell ref="B3:K3"/>
    <mergeCell ref="B6:F6"/>
  </mergeCells>
  <pageMargins left="0.7" right="0.7" top="0.75" bottom="0.75" header="0.3" footer="0.3"/>
  <pageSetup paperSize="9" scale="76" fitToHeight="0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G36"/>
  <sheetViews>
    <sheetView workbookViewId="0">
      <selection activeCell="C4" sqref="C4:E4"/>
    </sheetView>
  </sheetViews>
  <sheetFormatPr defaultRowHeight="15" x14ac:dyDescent="0.25"/>
  <cols>
    <col min="2" max="2" width="37.7109375" customWidth="1"/>
    <col min="3" max="5" width="25.28515625" customWidth="1"/>
    <col min="6" max="7" width="15.7109375" customWidth="1"/>
  </cols>
  <sheetData>
    <row r="1" spans="2:7" ht="18" x14ac:dyDescent="0.25">
      <c r="B1" s="14"/>
      <c r="C1" s="14"/>
      <c r="D1" s="14"/>
      <c r="E1" s="3"/>
      <c r="F1" s="3"/>
      <c r="G1" s="3"/>
    </row>
    <row r="2" spans="2:7" ht="15.75" customHeight="1" x14ac:dyDescent="0.25">
      <c r="B2" s="332" t="s">
        <v>30</v>
      </c>
      <c r="C2" s="332"/>
      <c r="D2" s="332"/>
      <c r="E2" s="332"/>
      <c r="F2" s="332"/>
      <c r="G2" s="332"/>
    </row>
    <row r="3" spans="2:7" ht="18.75" thickBot="1" x14ac:dyDescent="0.3">
      <c r="B3" s="14"/>
      <c r="C3" s="14"/>
      <c r="D3" s="14"/>
      <c r="E3" s="3"/>
      <c r="F3" s="3"/>
      <c r="G3" s="3"/>
    </row>
    <row r="4" spans="2:7" ht="25.5" x14ac:dyDescent="0.25">
      <c r="B4" s="124" t="s">
        <v>6</v>
      </c>
      <c r="C4" s="21" t="s">
        <v>186</v>
      </c>
      <c r="D4" s="1" t="s">
        <v>188</v>
      </c>
      <c r="E4" s="21" t="s">
        <v>189</v>
      </c>
      <c r="F4" s="32" t="s">
        <v>15</v>
      </c>
      <c r="G4" s="32" t="s">
        <v>34</v>
      </c>
    </row>
    <row r="5" spans="2:7" x14ac:dyDescent="0.25">
      <c r="B5" s="238">
        <v>1</v>
      </c>
      <c r="C5" s="295">
        <v>2</v>
      </c>
      <c r="D5" s="33">
        <v>3</v>
      </c>
      <c r="E5" s="33">
        <v>4</v>
      </c>
      <c r="F5" s="33" t="s">
        <v>177</v>
      </c>
      <c r="G5" s="33" t="s">
        <v>178</v>
      </c>
    </row>
    <row r="6" spans="2:7" x14ac:dyDescent="0.25">
      <c r="B6" s="125" t="s">
        <v>31</v>
      </c>
      <c r="C6" s="122">
        <f>C7+C10+C13+C16+C19</f>
        <v>0</v>
      </c>
      <c r="D6" s="122">
        <f t="shared" ref="D6:E6" si="0">D7+D10+D13+D16+D19</f>
        <v>0</v>
      </c>
      <c r="E6" s="122">
        <f t="shared" si="0"/>
        <v>0</v>
      </c>
      <c r="F6" s="133" t="e">
        <f>E6/C6*100</f>
        <v>#DIV/0!</v>
      </c>
      <c r="G6" s="134" t="e">
        <f>E6/D6</f>
        <v>#DIV/0!</v>
      </c>
    </row>
    <row r="7" spans="2:7" s="28" customFormat="1" x14ac:dyDescent="0.25">
      <c r="B7" s="136" t="s">
        <v>25</v>
      </c>
      <c r="C7" s="137">
        <f>C8</f>
        <v>0</v>
      </c>
      <c r="D7" s="137">
        <f t="shared" ref="D7:E7" si="1">D8</f>
        <v>0</v>
      </c>
      <c r="E7" s="137">
        <f t="shared" si="1"/>
        <v>0</v>
      </c>
      <c r="F7" s="133" t="e">
        <f>E7/C7*100</f>
        <v>#DIV/0!</v>
      </c>
      <c r="G7" s="134" t="e">
        <f t="shared" ref="G7:G8" si="2">E7/D7</f>
        <v>#DIV/0!</v>
      </c>
    </row>
    <row r="8" spans="2:7" x14ac:dyDescent="0.25">
      <c r="B8" s="127" t="s">
        <v>119</v>
      </c>
      <c r="C8" s="69">
        <v>0</v>
      </c>
      <c r="D8" s="69">
        <v>0</v>
      </c>
      <c r="E8" s="69">
        <v>0</v>
      </c>
      <c r="F8" s="133" t="e">
        <f>E8/C8*100</f>
        <v>#DIV/0!</v>
      </c>
      <c r="G8" s="134" t="e">
        <f t="shared" si="2"/>
        <v>#DIV/0!</v>
      </c>
    </row>
    <row r="9" spans="2:7" x14ac:dyDescent="0.25">
      <c r="B9" s="129"/>
      <c r="C9" s="69"/>
      <c r="D9" s="69"/>
      <c r="E9" s="69"/>
      <c r="F9" s="25"/>
      <c r="G9" s="128"/>
    </row>
    <row r="10" spans="2:7" s="28" customFormat="1" x14ac:dyDescent="0.25">
      <c r="B10" s="125" t="s">
        <v>24</v>
      </c>
      <c r="C10" s="122">
        <f>C11</f>
        <v>0</v>
      </c>
      <c r="D10" s="122">
        <f t="shared" ref="D10:E10" si="3">D11</f>
        <v>0</v>
      </c>
      <c r="E10" s="122">
        <f t="shared" si="3"/>
        <v>0</v>
      </c>
      <c r="F10" s="133" t="e">
        <f>E10/C10*100</f>
        <v>#DIV/0!</v>
      </c>
      <c r="G10" s="134" t="e">
        <f t="shared" ref="G10:G11" si="4">E10/D10</f>
        <v>#DIV/0!</v>
      </c>
    </row>
    <row r="11" spans="2:7" x14ac:dyDescent="0.25">
      <c r="B11" s="130" t="s">
        <v>175</v>
      </c>
      <c r="C11" s="69">
        <v>0</v>
      </c>
      <c r="D11" s="69">
        <v>0</v>
      </c>
      <c r="E11" s="69">
        <v>0</v>
      </c>
      <c r="F11" s="133" t="e">
        <f>E11/C11*100</f>
        <v>#DIV/0!</v>
      </c>
      <c r="G11" s="134" t="e">
        <f t="shared" si="4"/>
        <v>#DIV/0!</v>
      </c>
    </row>
    <row r="12" spans="2:7" x14ac:dyDescent="0.25">
      <c r="B12" s="125"/>
      <c r="C12" s="69"/>
      <c r="D12" s="69"/>
      <c r="E12" s="69"/>
      <c r="F12" s="25"/>
      <c r="G12" s="128"/>
    </row>
    <row r="13" spans="2:7" s="28" customFormat="1" x14ac:dyDescent="0.25">
      <c r="B13" s="131" t="s">
        <v>118</v>
      </c>
      <c r="C13" s="122">
        <f>C14</f>
        <v>0</v>
      </c>
      <c r="D13" s="122">
        <f t="shared" ref="D13:E13" si="5">D14</f>
        <v>0</v>
      </c>
      <c r="E13" s="122">
        <f t="shared" si="5"/>
        <v>0</v>
      </c>
      <c r="F13" s="133" t="e">
        <f>E13/C13*100</f>
        <v>#DIV/0!</v>
      </c>
      <c r="G13" s="134" t="e">
        <f t="shared" ref="G13:G14" si="6">E13/D13</f>
        <v>#DIV/0!</v>
      </c>
    </row>
    <row r="14" spans="2:7" x14ac:dyDescent="0.25">
      <c r="B14" s="130" t="s">
        <v>120</v>
      </c>
      <c r="C14" s="69">
        <v>0</v>
      </c>
      <c r="D14" s="69">
        <v>0</v>
      </c>
      <c r="E14" s="69">
        <v>0</v>
      </c>
      <c r="F14" s="133" t="e">
        <f>E14/C14*100</f>
        <v>#DIV/0!</v>
      </c>
      <c r="G14" s="134" t="e">
        <f t="shared" si="6"/>
        <v>#DIV/0!</v>
      </c>
    </row>
    <row r="15" spans="2:7" x14ac:dyDescent="0.25">
      <c r="B15" s="130"/>
      <c r="C15" s="69"/>
      <c r="D15" s="69"/>
      <c r="E15" s="69"/>
      <c r="F15" s="25"/>
      <c r="G15" s="128"/>
    </row>
    <row r="16" spans="2:7" s="28" customFormat="1" x14ac:dyDescent="0.25">
      <c r="B16" s="131" t="s">
        <v>121</v>
      </c>
      <c r="C16" s="122">
        <f>C17</f>
        <v>0</v>
      </c>
      <c r="D16" s="122">
        <f t="shared" ref="D16:E16" si="7">D17</f>
        <v>0</v>
      </c>
      <c r="E16" s="122">
        <f t="shared" si="7"/>
        <v>0</v>
      </c>
      <c r="F16" s="133" t="e">
        <f>E16/C16*100</f>
        <v>#DIV/0!</v>
      </c>
      <c r="G16" s="134" t="e">
        <f t="shared" ref="G16:G17" si="8">E16/D16</f>
        <v>#DIV/0!</v>
      </c>
    </row>
    <row r="17" spans="2:7" x14ac:dyDescent="0.25">
      <c r="B17" s="130" t="s">
        <v>122</v>
      </c>
      <c r="C17" s="69">
        <v>0</v>
      </c>
      <c r="D17" s="69">
        <v>0</v>
      </c>
      <c r="E17" s="69">
        <v>0</v>
      </c>
      <c r="F17" s="133" t="e">
        <f>E17/C17*100</f>
        <v>#DIV/0!</v>
      </c>
      <c r="G17" s="134" t="e">
        <f t="shared" si="8"/>
        <v>#DIV/0!</v>
      </c>
    </row>
    <row r="18" spans="2:7" x14ac:dyDescent="0.25">
      <c r="B18" s="130"/>
      <c r="C18" s="69"/>
      <c r="D18" s="69"/>
      <c r="E18" s="69"/>
      <c r="F18" s="25"/>
      <c r="G18" s="128"/>
    </row>
    <row r="19" spans="2:7" s="28" customFormat="1" x14ac:dyDescent="0.25">
      <c r="B19" s="131" t="s">
        <v>123</v>
      </c>
      <c r="C19" s="122">
        <f>C20</f>
        <v>0</v>
      </c>
      <c r="D19" s="122">
        <f t="shared" ref="D19:E19" si="9">D20</f>
        <v>0</v>
      </c>
      <c r="E19" s="122">
        <f t="shared" si="9"/>
        <v>0</v>
      </c>
      <c r="F19" s="133" t="e">
        <f>E19/C19*100</f>
        <v>#DIV/0!</v>
      </c>
      <c r="G19" s="134" t="e">
        <f t="shared" ref="G19:G20" si="10">E19/D19</f>
        <v>#DIV/0!</v>
      </c>
    </row>
    <row r="20" spans="2:7" x14ac:dyDescent="0.25">
      <c r="B20" s="132" t="s">
        <v>124</v>
      </c>
      <c r="C20" s="69">
        <v>0</v>
      </c>
      <c r="D20" s="69">
        <v>0</v>
      </c>
      <c r="E20" s="69">
        <v>0</v>
      </c>
      <c r="F20" s="133" t="e">
        <f>E20/C20*100</f>
        <v>#DIV/0!</v>
      </c>
      <c r="G20" s="134" t="e">
        <f t="shared" si="10"/>
        <v>#DIV/0!</v>
      </c>
    </row>
    <row r="21" spans="2:7" x14ac:dyDescent="0.25">
      <c r="B21" s="130"/>
      <c r="C21" s="239"/>
      <c r="D21" s="239"/>
      <c r="E21" s="239"/>
      <c r="F21" s="25"/>
      <c r="G21" s="128"/>
    </row>
    <row r="22" spans="2:7" s="28" customFormat="1" ht="15.75" customHeight="1" x14ac:dyDescent="0.25">
      <c r="B22" s="125" t="s">
        <v>32</v>
      </c>
      <c r="C22" s="122">
        <f>C23+C26+C29++C32+C35+C39</f>
        <v>0</v>
      </c>
      <c r="D22" s="122">
        <f t="shared" ref="D22:E22" si="11">D23+D26+D29++D32+D35+D39</f>
        <v>0</v>
      </c>
      <c r="E22" s="122">
        <f t="shared" si="11"/>
        <v>0</v>
      </c>
      <c r="F22" s="133" t="e">
        <f>E22/C22*100</f>
        <v>#DIV/0!</v>
      </c>
      <c r="G22" s="134" t="e">
        <f t="shared" ref="G22:G24" si="12">E22/D22</f>
        <v>#DIV/0!</v>
      </c>
    </row>
    <row r="23" spans="2:7" ht="15.75" customHeight="1" x14ac:dyDescent="0.25">
      <c r="B23" s="213" t="s">
        <v>25</v>
      </c>
      <c r="C23" s="137">
        <f>C24</f>
        <v>0</v>
      </c>
      <c r="D23" s="137">
        <f t="shared" ref="D23:E23" si="13">D24</f>
        <v>0</v>
      </c>
      <c r="E23" s="137">
        <f t="shared" si="13"/>
        <v>0</v>
      </c>
      <c r="F23" s="133" t="e">
        <f>E23/C23*100</f>
        <v>#DIV/0!</v>
      </c>
      <c r="G23" s="134" t="e">
        <f t="shared" si="12"/>
        <v>#DIV/0!</v>
      </c>
    </row>
    <row r="24" spans="2:7" x14ac:dyDescent="0.25">
      <c r="B24" s="191" t="s">
        <v>119</v>
      </c>
      <c r="C24" s="69">
        <v>0</v>
      </c>
      <c r="D24" s="69">
        <v>0</v>
      </c>
      <c r="E24" s="69">
        <v>0</v>
      </c>
      <c r="F24" s="133" t="e">
        <f>E24/C24*100</f>
        <v>#DIV/0!</v>
      </c>
      <c r="G24" s="134" t="e">
        <f t="shared" si="12"/>
        <v>#DIV/0!</v>
      </c>
    </row>
    <row r="25" spans="2:7" s="28" customFormat="1" x14ac:dyDescent="0.25">
      <c r="B25" s="214"/>
      <c r="C25" s="69"/>
      <c r="D25" s="69"/>
      <c r="E25" s="69"/>
      <c r="F25" s="121"/>
      <c r="G25" s="126"/>
    </row>
    <row r="26" spans="2:7" x14ac:dyDescent="0.25">
      <c r="B26" s="215" t="s">
        <v>24</v>
      </c>
      <c r="C26" s="122">
        <f>C27</f>
        <v>0</v>
      </c>
      <c r="D26" s="122">
        <f t="shared" ref="D26:E26" si="14">D27</f>
        <v>0</v>
      </c>
      <c r="E26" s="122">
        <f t="shared" si="14"/>
        <v>0</v>
      </c>
      <c r="F26" s="133" t="e">
        <f>E26/C26*100</f>
        <v>#DIV/0!</v>
      </c>
      <c r="G26" s="134" t="e">
        <f t="shared" ref="G26:G27" si="15">E26/D26</f>
        <v>#DIV/0!</v>
      </c>
    </row>
    <row r="27" spans="2:7" x14ac:dyDescent="0.25">
      <c r="B27" s="216" t="s">
        <v>175</v>
      </c>
      <c r="C27" s="69">
        <v>0</v>
      </c>
      <c r="D27" s="69">
        <v>0</v>
      </c>
      <c r="E27" s="69">
        <v>0</v>
      </c>
      <c r="F27" s="133" t="e">
        <f>E27/C27*100</f>
        <v>#DIV/0!</v>
      </c>
      <c r="G27" s="134" t="e">
        <f t="shared" si="15"/>
        <v>#DIV/0!</v>
      </c>
    </row>
    <row r="28" spans="2:7" s="28" customFormat="1" x14ac:dyDescent="0.25">
      <c r="B28" s="215"/>
      <c r="C28" s="69"/>
      <c r="D28" s="69"/>
      <c r="E28" s="69"/>
      <c r="F28" s="121"/>
      <c r="G28" s="126"/>
    </row>
    <row r="29" spans="2:7" x14ac:dyDescent="0.25">
      <c r="B29" s="215" t="s">
        <v>118</v>
      </c>
      <c r="C29" s="122">
        <f>C30</f>
        <v>0</v>
      </c>
      <c r="D29" s="122">
        <f t="shared" ref="D29:E29" si="16">D30</f>
        <v>0</v>
      </c>
      <c r="E29" s="122">
        <f t="shared" si="16"/>
        <v>0</v>
      </c>
      <c r="F29" s="133" t="e">
        <f>E29/C29*100</f>
        <v>#DIV/0!</v>
      </c>
      <c r="G29" s="134" t="e">
        <f t="shared" ref="G29:G30" si="17">E29/D29</f>
        <v>#DIV/0!</v>
      </c>
    </row>
    <row r="30" spans="2:7" x14ac:dyDescent="0.25">
      <c r="B30" s="216" t="s">
        <v>120</v>
      </c>
      <c r="C30" s="69">
        <v>0</v>
      </c>
      <c r="D30" s="69">
        <v>0</v>
      </c>
      <c r="E30" s="69">
        <v>0</v>
      </c>
      <c r="F30" s="133" t="e">
        <f>E30/C30*100</f>
        <v>#DIV/0!</v>
      </c>
      <c r="G30" s="134" t="e">
        <f t="shared" si="17"/>
        <v>#DIV/0!</v>
      </c>
    </row>
    <row r="31" spans="2:7" s="28" customFormat="1" x14ac:dyDescent="0.25">
      <c r="B31" s="216"/>
      <c r="C31" s="69"/>
      <c r="D31" s="69"/>
      <c r="E31" s="69"/>
      <c r="F31" s="121"/>
      <c r="G31" s="126"/>
    </row>
    <row r="32" spans="2:7" x14ac:dyDescent="0.25">
      <c r="B32" s="215" t="s">
        <v>121</v>
      </c>
      <c r="C32" s="123">
        <f>C33</f>
        <v>0</v>
      </c>
      <c r="D32" s="123">
        <f t="shared" ref="D32:E32" si="18">D33</f>
        <v>0</v>
      </c>
      <c r="E32" s="123">
        <f t="shared" si="18"/>
        <v>0</v>
      </c>
      <c r="F32" s="133" t="e">
        <f>E32/C32*100</f>
        <v>#DIV/0!</v>
      </c>
      <c r="G32" s="134" t="e">
        <f t="shared" ref="G32:G33" si="19">E32/D32</f>
        <v>#DIV/0!</v>
      </c>
    </row>
    <row r="33" spans="2:7" x14ac:dyDescent="0.25">
      <c r="B33" s="216" t="s">
        <v>122</v>
      </c>
      <c r="C33" s="70">
        <v>0</v>
      </c>
      <c r="D33" s="70">
        <v>0</v>
      </c>
      <c r="E33" s="70">
        <v>0</v>
      </c>
      <c r="F33" s="133" t="e">
        <f>E33/C33*100</f>
        <v>#DIV/0!</v>
      </c>
      <c r="G33" s="134" t="e">
        <f t="shared" si="19"/>
        <v>#DIV/0!</v>
      </c>
    </row>
    <row r="34" spans="2:7" s="28" customFormat="1" x14ac:dyDescent="0.25">
      <c r="B34" s="216"/>
      <c r="C34" s="25"/>
      <c r="D34" s="25"/>
      <c r="E34" s="25"/>
      <c r="F34" s="121"/>
      <c r="G34" s="126"/>
    </row>
    <row r="35" spans="2:7" x14ac:dyDescent="0.25">
      <c r="B35" s="215" t="s">
        <v>123</v>
      </c>
      <c r="C35" s="123">
        <f>C36</f>
        <v>0</v>
      </c>
      <c r="D35" s="123">
        <f t="shared" ref="D35:E35" si="20">D36</f>
        <v>0</v>
      </c>
      <c r="E35" s="123">
        <f t="shared" si="20"/>
        <v>0</v>
      </c>
      <c r="F35" s="133" t="e">
        <f>E35/C35*100</f>
        <v>#DIV/0!</v>
      </c>
      <c r="G35" s="134" t="e">
        <f t="shared" ref="G35:G36" si="21">E35/D35</f>
        <v>#DIV/0!</v>
      </c>
    </row>
    <row r="36" spans="2:7" ht="15.75" thickBot="1" x14ac:dyDescent="0.3">
      <c r="B36" s="218" t="s">
        <v>124</v>
      </c>
      <c r="C36" s="161">
        <v>0</v>
      </c>
      <c r="D36" s="161">
        <v>0</v>
      </c>
      <c r="E36" s="161">
        <v>0</v>
      </c>
      <c r="F36" s="135" t="e">
        <f>E36/C36*100</f>
        <v>#DIV/0!</v>
      </c>
      <c r="G36" s="134" t="e">
        <f t="shared" si="21"/>
        <v>#DIV/0!</v>
      </c>
    </row>
  </sheetData>
  <mergeCells count="1">
    <mergeCell ref="B2:G2"/>
  </mergeCells>
  <pageMargins left="0.7" right="0.7" top="0.75" bottom="0.75" header="0.3" footer="0.3"/>
  <pageSetup paperSize="9" scale="85" fitToHeight="0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H167"/>
  <sheetViews>
    <sheetView tabSelected="1" workbookViewId="0">
      <selection activeCell="B2" sqref="B2:H2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28515625" customWidth="1"/>
    <col min="5" max="5" width="55" customWidth="1"/>
    <col min="6" max="7" width="25.28515625" style="248" customWidth="1"/>
    <col min="8" max="8" width="15.7109375" customWidth="1"/>
  </cols>
  <sheetData>
    <row r="1" spans="2:8" ht="18" x14ac:dyDescent="0.25">
      <c r="B1" s="2"/>
      <c r="C1" s="2"/>
      <c r="D1" s="2"/>
      <c r="E1" s="2"/>
      <c r="F1" s="247"/>
      <c r="G1" s="247"/>
      <c r="H1" s="3"/>
    </row>
    <row r="2" spans="2:8" ht="18" customHeight="1" x14ac:dyDescent="0.25">
      <c r="B2" s="332" t="s">
        <v>10</v>
      </c>
      <c r="C2" s="372"/>
      <c r="D2" s="372"/>
      <c r="E2" s="372"/>
      <c r="F2" s="372"/>
      <c r="G2" s="372"/>
      <c r="H2" s="372"/>
    </row>
    <row r="3" spans="2:8" ht="18" x14ac:dyDescent="0.25">
      <c r="B3" s="2"/>
      <c r="C3" s="2"/>
      <c r="D3" s="2"/>
      <c r="E3" s="2"/>
      <c r="F3" s="247"/>
      <c r="G3" s="247"/>
      <c r="H3" s="3"/>
    </row>
    <row r="4" spans="2:8" ht="15.75" x14ac:dyDescent="0.25">
      <c r="B4" s="373" t="s">
        <v>50</v>
      </c>
      <c r="C4" s="373"/>
      <c r="D4" s="373"/>
      <c r="E4" s="373"/>
      <c r="F4" s="373"/>
      <c r="G4" s="373"/>
      <c r="H4" s="373"/>
    </row>
    <row r="5" spans="2:8" ht="18.75" thickBot="1" x14ac:dyDescent="0.3">
      <c r="B5" s="14"/>
      <c r="C5" s="14"/>
      <c r="D5" s="14"/>
      <c r="E5" s="14"/>
      <c r="F5" s="247"/>
      <c r="G5" s="247"/>
      <c r="H5" s="3"/>
    </row>
    <row r="6" spans="2:8" ht="25.5" x14ac:dyDescent="0.25">
      <c r="B6" s="326" t="s">
        <v>6</v>
      </c>
      <c r="C6" s="327"/>
      <c r="D6" s="327"/>
      <c r="E6" s="328"/>
      <c r="F6" s="32" t="s">
        <v>188</v>
      </c>
      <c r="G6" s="294" t="s">
        <v>189</v>
      </c>
      <c r="H6" s="32" t="s">
        <v>15</v>
      </c>
    </row>
    <row r="7" spans="2:8" s="24" customFormat="1" ht="15.75" customHeight="1" x14ac:dyDescent="0.2">
      <c r="B7" s="374">
        <v>1</v>
      </c>
      <c r="C7" s="375"/>
      <c r="D7" s="375"/>
      <c r="E7" s="376"/>
      <c r="F7" s="33">
        <v>2</v>
      </c>
      <c r="G7" s="33">
        <v>3</v>
      </c>
      <c r="H7" s="33" t="s">
        <v>179</v>
      </c>
    </row>
    <row r="8" spans="2:8" s="34" customFormat="1" ht="30" customHeight="1" x14ac:dyDescent="0.25">
      <c r="B8" s="339">
        <v>43837</v>
      </c>
      <c r="C8" s="340"/>
      <c r="D8" s="341"/>
      <c r="E8" s="250" t="s">
        <v>137</v>
      </c>
      <c r="F8" s="242"/>
      <c r="G8" s="243"/>
      <c r="H8" s="279"/>
    </row>
    <row r="9" spans="2:8" s="34" customFormat="1" ht="30" customHeight="1" x14ac:dyDescent="0.25">
      <c r="B9" s="363"/>
      <c r="C9" s="364"/>
      <c r="D9" s="365"/>
      <c r="E9" s="260" t="s">
        <v>138</v>
      </c>
      <c r="F9" s="261">
        <f>SUM(F10:F15)</f>
        <v>1199202</v>
      </c>
      <c r="G9" s="262">
        <f>SUM(G10:G14)</f>
        <v>880675.32000000007</v>
      </c>
      <c r="H9" s="280">
        <f>G9/F9*100</f>
        <v>73.438446566967045</v>
      </c>
    </row>
    <row r="10" spans="2:8" s="34" customFormat="1" ht="30" customHeight="1" x14ac:dyDescent="0.25">
      <c r="B10" s="336" t="s">
        <v>146</v>
      </c>
      <c r="C10" s="337"/>
      <c r="D10" s="338"/>
      <c r="E10" s="35" t="s">
        <v>139</v>
      </c>
      <c r="F10" s="242">
        <f>'Rashodi i prihodi prema izvoru'!D7</f>
        <v>54682</v>
      </c>
      <c r="G10" s="243">
        <f>'Rashodi i prihodi prema izvoru'!E7</f>
        <v>41696.199999999997</v>
      </c>
      <c r="H10" s="279">
        <f>G10/F10*100</f>
        <v>76.252148787535205</v>
      </c>
    </row>
    <row r="11" spans="2:8" s="34" customFormat="1" ht="30" customHeight="1" x14ac:dyDescent="0.25">
      <c r="B11" s="336" t="s">
        <v>176</v>
      </c>
      <c r="C11" s="337"/>
      <c r="D11" s="338"/>
      <c r="E11" s="35" t="s">
        <v>140</v>
      </c>
      <c r="F11" s="242">
        <f>'Rashodi i prihodi prema izvoru'!D10</f>
        <v>40</v>
      </c>
      <c r="G11" s="243">
        <f>'Rashodi i prihodi prema izvoru'!E10</f>
        <v>398.49</v>
      </c>
      <c r="H11" s="279">
        <f t="shared" ref="H11:H15" si="0">G11/F11*100</f>
        <v>996.22500000000014</v>
      </c>
    </row>
    <row r="12" spans="2:8" s="34" customFormat="1" ht="30" customHeight="1" x14ac:dyDescent="0.25">
      <c r="B12" s="336" t="s">
        <v>163</v>
      </c>
      <c r="C12" s="337"/>
      <c r="D12" s="338"/>
      <c r="E12" s="35" t="s">
        <v>141</v>
      </c>
      <c r="F12" s="242">
        <f>'Rashodi i prihodi prema izvoru'!D13</f>
        <v>34375</v>
      </c>
      <c r="G12" s="243">
        <f>'Rashodi i prihodi prema izvoru'!E13</f>
        <v>32269.57</v>
      </c>
      <c r="H12" s="279">
        <f t="shared" si="0"/>
        <v>93.875112727272722</v>
      </c>
    </row>
    <row r="13" spans="2:8" s="34" customFormat="1" ht="30" customHeight="1" x14ac:dyDescent="0.25">
      <c r="B13" s="336" t="s">
        <v>166</v>
      </c>
      <c r="C13" s="337"/>
      <c r="D13" s="338"/>
      <c r="E13" s="35" t="s">
        <v>142</v>
      </c>
      <c r="F13" s="242">
        <f>'Rashodi i prihodi prema izvoru'!D16</f>
        <v>1049824</v>
      </c>
      <c r="G13" s="243">
        <f>'Rashodi i prihodi prema izvoru'!E16</f>
        <v>806311.06</v>
      </c>
      <c r="H13" s="279">
        <f t="shared" si="0"/>
        <v>76.804403404761175</v>
      </c>
    </row>
    <row r="14" spans="2:8" s="34" customFormat="1" ht="30" customHeight="1" x14ac:dyDescent="0.25">
      <c r="B14" s="336" t="s">
        <v>169</v>
      </c>
      <c r="C14" s="337"/>
      <c r="D14" s="338"/>
      <c r="E14" s="35" t="s">
        <v>143</v>
      </c>
      <c r="F14" s="242">
        <f>'Rashodi i prihodi prema izvoru'!D19</f>
        <v>1991</v>
      </c>
      <c r="G14" s="243">
        <f>'Rashodi i prihodi prema izvoru'!E36</f>
        <v>0</v>
      </c>
      <c r="H14" s="279">
        <f t="shared" si="0"/>
        <v>0</v>
      </c>
    </row>
    <row r="15" spans="2:8" s="34" customFormat="1" ht="30" customHeight="1" x14ac:dyDescent="0.25">
      <c r="B15" s="336">
        <v>94</v>
      </c>
      <c r="C15" s="337"/>
      <c r="D15" s="338"/>
      <c r="E15" s="35" t="s">
        <v>144</v>
      </c>
      <c r="F15" s="242">
        <f>'Rashodi i prihodi prema izvoru'!D40</f>
        <v>58290</v>
      </c>
      <c r="G15" s="243">
        <f>'Rashodi i prihodi prema izvoru'!E39</f>
        <v>-84997.939999999944</v>
      </c>
      <c r="H15" s="279">
        <f t="shared" si="0"/>
        <v>-145.81907702864976</v>
      </c>
    </row>
    <row r="16" spans="2:8" s="34" customFormat="1" ht="30" customHeight="1" x14ac:dyDescent="0.25">
      <c r="B16" s="336"/>
      <c r="C16" s="337"/>
      <c r="D16" s="338"/>
      <c r="E16" s="35"/>
      <c r="F16" s="242"/>
      <c r="G16" s="243"/>
      <c r="H16" s="279"/>
    </row>
    <row r="17" spans="2:8" s="246" customFormat="1" ht="30" customHeight="1" x14ac:dyDescent="0.25">
      <c r="B17" s="366" t="s">
        <v>180</v>
      </c>
      <c r="C17" s="367"/>
      <c r="D17" s="368"/>
      <c r="E17" s="263" t="s">
        <v>181</v>
      </c>
      <c r="F17" s="264">
        <f>F18+F52+F125+F138</f>
        <v>1199202</v>
      </c>
      <c r="G17" s="265">
        <f>G18+G52+G125+G138</f>
        <v>965673.26</v>
      </c>
      <c r="H17" s="281">
        <f>G17/F17*100</f>
        <v>80.526321670577602</v>
      </c>
    </row>
    <row r="18" spans="2:8" s="246" customFormat="1" ht="30" customHeight="1" x14ac:dyDescent="0.25">
      <c r="B18" s="333" t="s">
        <v>182</v>
      </c>
      <c r="C18" s="334"/>
      <c r="D18" s="335"/>
      <c r="E18" s="258" t="s">
        <v>145</v>
      </c>
      <c r="F18" s="256">
        <f>F19</f>
        <v>54018</v>
      </c>
      <c r="G18" s="257">
        <f>G19</f>
        <v>42501.72</v>
      </c>
      <c r="H18" s="282">
        <f>G18/F18*100</f>
        <v>78.680662001555035</v>
      </c>
    </row>
    <row r="19" spans="2:8" s="246" customFormat="1" ht="30" customHeight="1" x14ac:dyDescent="0.25">
      <c r="B19" s="354" t="s">
        <v>146</v>
      </c>
      <c r="C19" s="355"/>
      <c r="D19" s="356"/>
      <c r="E19" s="259" t="s">
        <v>139</v>
      </c>
      <c r="F19" s="254">
        <f>F20+F48</f>
        <v>54018</v>
      </c>
      <c r="G19" s="254">
        <f>G20+G48</f>
        <v>42501.72</v>
      </c>
      <c r="H19" s="283">
        <f>G19/F19*100</f>
        <v>78.680662001555035</v>
      </c>
    </row>
    <row r="20" spans="2:8" s="246" customFormat="1" ht="30" customHeight="1" x14ac:dyDescent="0.25">
      <c r="B20" s="339">
        <v>32</v>
      </c>
      <c r="C20" s="340"/>
      <c r="D20" s="341"/>
      <c r="E20" s="241" t="s">
        <v>12</v>
      </c>
      <c r="F20" s="245">
        <f>F21+F25+F31+F41+F43</f>
        <v>51894</v>
      </c>
      <c r="G20" s="245">
        <f>G21+G25+G31+G41+G43</f>
        <v>41989.23</v>
      </c>
      <c r="H20" s="284">
        <f>G20/F20*100</f>
        <v>80.913458203260504</v>
      </c>
    </row>
    <row r="21" spans="2:8" s="246" customFormat="1" ht="30" customHeight="1" x14ac:dyDescent="0.25">
      <c r="B21" s="339">
        <v>321</v>
      </c>
      <c r="C21" s="340"/>
      <c r="D21" s="341"/>
      <c r="E21" s="241" t="s">
        <v>22</v>
      </c>
      <c r="F21" s="245">
        <f>'[8]JLP(R)FP-Ril'!$F$52+'[8]JLP(R)FP-Ril'!$G$52</f>
        <v>15976</v>
      </c>
      <c r="G21" s="245">
        <f>SUM(G22:G24)</f>
        <v>13320</v>
      </c>
      <c r="H21" s="284">
        <f>G21/F21*100</f>
        <v>83.375062593890831</v>
      </c>
    </row>
    <row r="22" spans="2:8" s="34" customFormat="1" ht="30" customHeight="1" x14ac:dyDescent="0.25">
      <c r="B22" s="369">
        <v>3211</v>
      </c>
      <c r="C22" s="370"/>
      <c r="D22" s="371"/>
      <c r="E22" s="6" t="s">
        <v>23</v>
      </c>
      <c r="F22" s="243"/>
      <c r="G22" s="243">
        <f>[3]GRAD!$I$21</f>
        <v>12393</v>
      </c>
      <c r="H22" s="279"/>
    </row>
    <row r="23" spans="2:8" s="34" customFormat="1" ht="30" customHeight="1" x14ac:dyDescent="0.2">
      <c r="B23" s="377">
        <v>3213</v>
      </c>
      <c r="C23" s="378"/>
      <c r="D23" s="379"/>
      <c r="E23" s="63" t="s">
        <v>148</v>
      </c>
      <c r="F23" s="243"/>
      <c r="G23" s="243">
        <f>[3]GRAD!$I$22</f>
        <v>884</v>
      </c>
      <c r="H23" s="279"/>
    </row>
    <row r="24" spans="2:8" s="34" customFormat="1" ht="30" customHeight="1" x14ac:dyDescent="0.2">
      <c r="B24" s="377">
        <v>3214</v>
      </c>
      <c r="C24" s="378"/>
      <c r="D24" s="379"/>
      <c r="E24" s="63" t="s">
        <v>149</v>
      </c>
      <c r="F24" s="243"/>
      <c r="G24" s="243">
        <f>[3]GRAD!$I$23</f>
        <v>43</v>
      </c>
      <c r="H24" s="279"/>
    </row>
    <row r="25" spans="2:8" s="246" customFormat="1" ht="30" customHeight="1" x14ac:dyDescent="0.25">
      <c r="B25" s="339">
        <v>322</v>
      </c>
      <c r="C25" s="340"/>
      <c r="D25" s="341"/>
      <c r="E25" s="241" t="s">
        <v>150</v>
      </c>
      <c r="F25" s="245">
        <f>'[8]JLP(R)FP-Ril'!$F$53+'[8]JLP(R)FP-Ril'!$G$53</f>
        <v>11833</v>
      </c>
      <c r="G25" s="245">
        <f>SUM(G26:G30)</f>
        <v>7827.12</v>
      </c>
      <c r="H25" s="284">
        <f>G25/F25*100</f>
        <v>66.146539339136311</v>
      </c>
    </row>
    <row r="26" spans="2:8" s="34" customFormat="1" ht="30" customHeight="1" x14ac:dyDescent="0.25">
      <c r="B26" s="336">
        <v>3221</v>
      </c>
      <c r="C26" s="337"/>
      <c r="D26" s="338"/>
      <c r="E26" s="35" t="s">
        <v>151</v>
      </c>
      <c r="F26" s="243"/>
      <c r="G26" s="243">
        <f>[3]GRAD!$I$25</f>
        <v>3099.13</v>
      </c>
      <c r="H26" s="279"/>
    </row>
    <row r="27" spans="2:8" s="34" customFormat="1" ht="30" customHeight="1" x14ac:dyDescent="0.25">
      <c r="B27" s="336">
        <v>3223</v>
      </c>
      <c r="C27" s="337"/>
      <c r="D27" s="338"/>
      <c r="E27" s="35" t="s">
        <v>81</v>
      </c>
      <c r="F27" s="243"/>
      <c r="G27" s="243">
        <f>[3]GRAD!$I$26</f>
        <v>2611.17</v>
      </c>
      <c r="H27" s="279"/>
    </row>
    <row r="28" spans="2:8" s="34" customFormat="1" ht="30" customHeight="1" x14ac:dyDescent="0.25">
      <c r="B28" s="336">
        <v>3224</v>
      </c>
      <c r="C28" s="337"/>
      <c r="D28" s="338"/>
      <c r="E28" s="35" t="s">
        <v>152</v>
      </c>
      <c r="F28" s="243"/>
      <c r="G28" s="243">
        <f>[3]GRAD!$I$27</f>
        <v>1073.6300000000001</v>
      </c>
      <c r="H28" s="279"/>
    </row>
    <row r="29" spans="2:8" s="34" customFormat="1" ht="30" customHeight="1" x14ac:dyDescent="0.25">
      <c r="B29" s="336">
        <v>3225</v>
      </c>
      <c r="C29" s="337"/>
      <c r="D29" s="338"/>
      <c r="E29" s="35" t="s">
        <v>153</v>
      </c>
      <c r="F29" s="243"/>
      <c r="G29" s="243">
        <f>[3]GRAD!$I$28</f>
        <v>1002.2</v>
      </c>
      <c r="H29" s="279"/>
    </row>
    <row r="30" spans="2:8" s="34" customFormat="1" ht="30" customHeight="1" x14ac:dyDescent="0.25">
      <c r="B30" s="336">
        <v>3227</v>
      </c>
      <c r="C30" s="337"/>
      <c r="D30" s="338"/>
      <c r="E30" s="35" t="s">
        <v>154</v>
      </c>
      <c r="F30" s="243"/>
      <c r="G30" s="243">
        <f>[3]GRAD!$I$29</f>
        <v>40.99</v>
      </c>
      <c r="H30" s="279"/>
    </row>
    <row r="31" spans="2:8" s="246" customFormat="1" ht="30" customHeight="1" x14ac:dyDescent="0.25">
      <c r="B31" s="339">
        <v>323</v>
      </c>
      <c r="C31" s="340"/>
      <c r="D31" s="341"/>
      <c r="E31" s="241" t="s">
        <v>155</v>
      </c>
      <c r="F31" s="245">
        <f>'[8]JLP(R)FP-Ril'!$F$54+'[8]JLP(R)FP-Ril'!$G$54</f>
        <v>18554</v>
      </c>
      <c r="G31" s="245">
        <f>SUM(G32:G40)</f>
        <v>16470.82</v>
      </c>
      <c r="H31" s="284">
        <f>G31/F31*100</f>
        <v>88.772340196184103</v>
      </c>
    </row>
    <row r="32" spans="2:8" s="34" customFormat="1" ht="30" customHeight="1" x14ac:dyDescent="0.25">
      <c r="B32" s="336">
        <v>3231</v>
      </c>
      <c r="C32" s="337"/>
      <c r="D32" s="338"/>
      <c r="E32" s="35" t="s">
        <v>156</v>
      </c>
      <c r="F32" s="243"/>
      <c r="G32" s="243">
        <f>[3]GRAD!$I$31</f>
        <v>2249.17</v>
      </c>
      <c r="H32" s="279"/>
    </row>
    <row r="33" spans="2:8" s="34" customFormat="1" ht="30" customHeight="1" x14ac:dyDescent="0.25">
      <c r="B33" s="336">
        <v>3232</v>
      </c>
      <c r="C33" s="337"/>
      <c r="D33" s="338"/>
      <c r="E33" s="35" t="s">
        <v>157</v>
      </c>
      <c r="F33" s="243"/>
      <c r="G33" s="243">
        <f>[3]GRAD!$I$32</f>
        <v>1977.92</v>
      </c>
      <c r="H33" s="279"/>
    </row>
    <row r="34" spans="2:8" s="34" customFormat="1" ht="30" customHeight="1" x14ac:dyDescent="0.25">
      <c r="B34" s="336">
        <v>3233</v>
      </c>
      <c r="C34" s="337"/>
      <c r="D34" s="338"/>
      <c r="E34" s="35" t="s">
        <v>88</v>
      </c>
      <c r="F34" s="243"/>
      <c r="G34" s="243">
        <f>[3]GRAD!$I$33</f>
        <v>45</v>
      </c>
      <c r="H34" s="279"/>
    </row>
    <row r="35" spans="2:8" s="34" customFormat="1" ht="30" customHeight="1" x14ac:dyDescent="0.25">
      <c r="B35" s="336">
        <v>3234</v>
      </c>
      <c r="C35" s="337"/>
      <c r="D35" s="338"/>
      <c r="E35" s="35" t="s">
        <v>89</v>
      </c>
      <c r="F35" s="243"/>
      <c r="G35" s="243">
        <f>[3]GRAD!$I$34</f>
        <v>606.01</v>
      </c>
      <c r="H35" s="279"/>
    </row>
    <row r="36" spans="2:8" s="34" customFormat="1" ht="30" customHeight="1" x14ac:dyDescent="0.25">
      <c r="B36" s="336">
        <v>3235</v>
      </c>
      <c r="C36" s="337"/>
      <c r="D36" s="338"/>
      <c r="E36" s="35" t="s">
        <v>90</v>
      </c>
      <c r="F36" s="243"/>
      <c r="G36" s="243">
        <f>[3]GRAD!$I$35</f>
        <v>109.95</v>
      </c>
      <c r="H36" s="279"/>
    </row>
    <row r="37" spans="2:8" s="34" customFormat="1" ht="30" customHeight="1" x14ac:dyDescent="0.25">
      <c r="B37" s="336">
        <v>3236</v>
      </c>
      <c r="C37" s="337"/>
      <c r="D37" s="338"/>
      <c r="E37" s="35" t="s">
        <v>158</v>
      </c>
      <c r="F37" s="243"/>
      <c r="G37" s="243">
        <f>[3]GRAD!$I$36</f>
        <v>1280</v>
      </c>
      <c r="H37" s="279"/>
    </row>
    <row r="38" spans="2:8" s="34" customFormat="1" ht="30" customHeight="1" x14ac:dyDescent="0.25">
      <c r="B38" s="336">
        <v>3237</v>
      </c>
      <c r="C38" s="337"/>
      <c r="D38" s="338"/>
      <c r="E38" s="35" t="s">
        <v>92</v>
      </c>
      <c r="F38" s="243"/>
      <c r="G38" s="243">
        <f>[3]GRAD!$I$37</f>
        <v>5563.73</v>
      </c>
      <c r="H38" s="279"/>
    </row>
    <row r="39" spans="2:8" s="34" customFormat="1" ht="30" customHeight="1" x14ac:dyDescent="0.25">
      <c r="B39" s="336">
        <v>3238</v>
      </c>
      <c r="C39" s="337"/>
      <c r="D39" s="338"/>
      <c r="E39" s="35" t="s">
        <v>93</v>
      </c>
      <c r="F39" s="243"/>
      <c r="G39" s="243">
        <f>[3]GRAD!$I$38</f>
        <v>2166.79</v>
      </c>
      <c r="H39" s="279"/>
    </row>
    <row r="40" spans="2:8" s="34" customFormat="1" ht="30" customHeight="1" x14ac:dyDescent="0.25">
      <c r="B40" s="336">
        <v>3239</v>
      </c>
      <c r="C40" s="337"/>
      <c r="D40" s="338"/>
      <c r="E40" s="35" t="s">
        <v>94</v>
      </c>
      <c r="F40" s="243"/>
      <c r="G40" s="243">
        <f>[3]GRAD!$I$39</f>
        <v>2472.25</v>
      </c>
      <c r="H40" s="279"/>
    </row>
    <row r="41" spans="2:8" s="246" customFormat="1" ht="30" customHeight="1" x14ac:dyDescent="0.25">
      <c r="B41" s="339">
        <v>324</v>
      </c>
      <c r="C41" s="340"/>
      <c r="D41" s="341"/>
      <c r="E41" s="241" t="s">
        <v>95</v>
      </c>
      <c r="F41" s="245">
        <f>'[8]JLP(R)FP-Ril'!$F$55</f>
        <v>1327</v>
      </c>
      <c r="G41" s="245">
        <f>G42</f>
        <v>914.54</v>
      </c>
      <c r="H41" s="284">
        <f>G41/F41*100</f>
        <v>68.917859834212507</v>
      </c>
    </row>
    <row r="42" spans="2:8" s="249" customFormat="1" ht="30" customHeight="1" x14ac:dyDescent="0.25">
      <c r="B42" s="336">
        <v>3241</v>
      </c>
      <c r="C42" s="337"/>
      <c r="D42" s="338"/>
      <c r="E42" s="35" t="s">
        <v>95</v>
      </c>
      <c r="F42" s="243"/>
      <c r="G42" s="243">
        <f>[3]GRAD!$I$41</f>
        <v>914.54</v>
      </c>
      <c r="H42" s="279"/>
    </row>
    <row r="43" spans="2:8" s="246" customFormat="1" ht="30" customHeight="1" x14ac:dyDescent="0.25">
      <c r="B43" s="339">
        <v>329</v>
      </c>
      <c r="C43" s="340"/>
      <c r="D43" s="341"/>
      <c r="E43" s="241" t="s">
        <v>159</v>
      </c>
      <c r="F43" s="245">
        <f>'[8]JLP(R)FP-Ril'!$F$56+'[8]JLP(R)FP-Ril'!$G$56</f>
        <v>4204</v>
      </c>
      <c r="G43" s="245">
        <f>SUM(G44:G47)</f>
        <v>3456.75</v>
      </c>
      <c r="H43" s="284">
        <f>G43/F43*100</f>
        <v>82.225261655566129</v>
      </c>
    </row>
    <row r="44" spans="2:8" s="249" customFormat="1" ht="30" customHeight="1" x14ac:dyDescent="0.25">
      <c r="B44" s="336">
        <v>3293</v>
      </c>
      <c r="C44" s="337"/>
      <c r="D44" s="338"/>
      <c r="E44" s="35" t="s">
        <v>98</v>
      </c>
      <c r="F44" s="243"/>
      <c r="G44" s="243">
        <f>[3]GRAD!$I$43</f>
        <v>1530.57</v>
      </c>
      <c r="H44" s="279"/>
    </row>
    <row r="45" spans="2:8" s="249" customFormat="1" ht="30" customHeight="1" x14ac:dyDescent="0.25">
      <c r="B45" s="336">
        <v>3294</v>
      </c>
      <c r="C45" s="337"/>
      <c r="D45" s="338"/>
      <c r="E45" s="35" t="s">
        <v>99</v>
      </c>
      <c r="F45" s="243"/>
      <c r="G45" s="243">
        <f>[3]GRAD!$I$44</f>
        <v>1007.91</v>
      </c>
      <c r="H45" s="279"/>
    </row>
    <row r="46" spans="2:8" s="249" customFormat="1" ht="30" customHeight="1" x14ac:dyDescent="0.25">
      <c r="B46" s="336">
        <v>3295</v>
      </c>
      <c r="C46" s="337"/>
      <c r="D46" s="338"/>
      <c r="E46" s="35" t="s">
        <v>100</v>
      </c>
      <c r="F46" s="243"/>
      <c r="G46" s="243">
        <f>[3]GRAD!$I$45</f>
        <v>42.4</v>
      </c>
      <c r="H46" s="279"/>
    </row>
    <row r="47" spans="2:8" s="249" customFormat="1" ht="30" customHeight="1" x14ac:dyDescent="0.25">
      <c r="B47" s="336">
        <v>3299</v>
      </c>
      <c r="C47" s="337"/>
      <c r="D47" s="338"/>
      <c r="E47" s="35" t="s">
        <v>159</v>
      </c>
      <c r="F47" s="243"/>
      <c r="G47" s="243">
        <f>[3]GRAD!$I$46</f>
        <v>875.87</v>
      </c>
      <c r="H47" s="279"/>
    </row>
    <row r="48" spans="2:8" s="246" customFormat="1" ht="30" customHeight="1" x14ac:dyDescent="0.25">
      <c r="B48" s="339">
        <v>34</v>
      </c>
      <c r="C48" s="340"/>
      <c r="D48" s="341"/>
      <c r="E48" s="241" t="s">
        <v>102</v>
      </c>
      <c r="F48" s="245">
        <f>F49</f>
        <v>2124</v>
      </c>
      <c r="G48" s="245">
        <f>G49</f>
        <v>512.49</v>
      </c>
      <c r="H48" s="284">
        <f>G48/F48</f>
        <v>0.24128531073446327</v>
      </c>
    </row>
    <row r="49" spans="2:8" s="246" customFormat="1" ht="30" customHeight="1" x14ac:dyDescent="0.25">
      <c r="B49" s="339">
        <v>343</v>
      </c>
      <c r="C49" s="340"/>
      <c r="D49" s="341"/>
      <c r="E49" s="241" t="s">
        <v>161</v>
      </c>
      <c r="F49" s="245">
        <f>'[8]JLP(R)FP-Ril'!$F$58</f>
        <v>2124</v>
      </c>
      <c r="G49" s="245">
        <f>G50+G51</f>
        <v>512.49</v>
      </c>
      <c r="H49" s="284">
        <f>G49/F49</f>
        <v>0.24128531073446327</v>
      </c>
    </row>
    <row r="50" spans="2:8" s="249" customFormat="1" ht="30" customHeight="1" x14ac:dyDescent="0.25">
      <c r="B50" s="336">
        <v>3431</v>
      </c>
      <c r="C50" s="337"/>
      <c r="D50" s="338"/>
      <c r="E50" s="35" t="s">
        <v>104</v>
      </c>
      <c r="F50" s="243"/>
      <c r="G50" s="243">
        <f>[3]GRAD!$I$49</f>
        <v>512.49</v>
      </c>
      <c r="H50" s="279"/>
    </row>
    <row r="51" spans="2:8" s="249" customFormat="1" ht="30" customHeight="1" x14ac:dyDescent="0.25">
      <c r="B51" s="336">
        <v>3433</v>
      </c>
      <c r="C51" s="337"/>
      <c r="D51" s="338"/>
      <c r="E51" s="35" t="s">
        <v>106</v>
      </c>
      <c r="F51" s="242"/>
      <c r="G51" s="243">
        <v>0</v>
      </c>
      <c r="H51" s="279"/>
    </row>
    <row r="52" spans="2:8" s="246" customFormat="1" ht="30" customHeight="1" x14ac:dyDescent="0.25">
      <c r="B52" s="333" t="s">
        <v>183</v>
      </c>
      <c r="C52" s="334"/>
      <c r="D52" s="335"/>
      <c r="E52" s="255" t="s">
        <v>165</v>
      </c>
      <c r="F52" s="256">
        <f>F53+F57+F106+F86</f>
        <v>1093576</v>
      </c>
      <c r="G52" s="257">
        <f>G53+G57+G106+G86</f>
        <v>896311.16</v>
      </c>
      <c r="H52" s="282">
        <f>G52/F52*100</f>
        <v>81.961487816118861</v>
      </c>
    </row>
    <row r="53" spans="2:8" s="246" customFormat="1" ht="30" customHeight="1" x14ac:dyDescent="0.25">
      <c r="B53" s="354" t="s">
        <v>176</v>
      </c>
      <c r="C53" s="355"/>
      <c r="D53" s="356"/>
      <c r="E53" s="259" t="s">
        <v>140</v>
      </c>
      <c r="F53" s="253">
        <f t="shared" ref="F53:G54" si="1">F54</f>
        <v>40</v>
      </c>
      <c r="G53" s="254">
        <f t="shared" si="1"/>
        <v>0</v>
      </c>
      <c r="H53" s="283">
        <f>G53/F53*100</f>
        <v>0</v>
      </c>
    </row>
    <row r="54" spans="2:8" s="246" customFormat="1" ht="30" customHeight="1" x14ac:dyDescent="0.25">
      <c r="B54" s="339">
        <v>34</v>
      </c>
      <c r="C54" s="340"/>
      <c r="D54" s="341"/>
      <c r="E54" s="241" t="s">
        <v>102</v>
      </c>
      <c r="F54" s="244">
        <f t="shared" si="1"/>
        <v>40</v>
      </c>
      <c r="G54" s="245">
        <f t="shared" si="1"/>
        <v>0</v>
      </c>
      <c r="H54" s="284">
        <f>G54/F54</f>
        <v>0</v>
      </c>
    </row>
    <row r="55" spans="2:8" s="246" customFormat="1" ht="30" customHeight="1" x14ac:dyDescent="0.25">
      <c r="B55" s="339">
        <v>343</v>
      </c>
      <c r="C55" s="340"/>
      <c r="D55" s="341"/>
      <c r="E55" s="241" t="s">
        <v>161</v>
      </c>
      <c r="F55" s="244">
        <f>'[8]JLP(R)FP-Ril'!$H$58</f>
        <v>40</v>
      </c>
      <c r="G55" s="245">
        <f>G56</f>
        <v>0</v>
      </c>
      <c r="H55" s="284">
        <f>G55/F55</f>
        <v>0</v>
      </c>
    </row>
    <row r="56" spans="2:8" s="249" customFormat="1" ht="30" customHeight="1" x14ac:dyDescent="0.25">
      <c r="B56" s="336">
        <v>3431</v>
      </c>
      <c r="C56" s="337"/>
      <c r="D56" s="338"/>
      <c r="E56" s="35" t="s">
        <v>104</v>
      </c>
      <c r="F56" s="242"/>
      <c r="G56" s="243">
        <f>'[4]ŠKOLA- vlastiti'!$G$50</f>
        <v>0</v>
      </c>
      <c r="H56" s="279"/>
    </row>
    <row r="57" spans="2:8" s="246" customFormat="1" ht="30" customHeight="1" x14ac:dyDescent="0.25">
      <c r="B57" s="354" t="s">
        <v>163</v>
      </c>
      <c r="C57" s="355"/>
      <c r="D57" s="356"/>
      <c r="E57" s="259" t="s">
        <v>164</v>
      </c>
      <c r="F57" s="253">
        <f>F58</f>
        <v>20094</v>
      </c>
      <c r="G57" s="253">
        <f>G58</f>
        <v>11528.68</v>
      </c>
      <c r="H57" s="283">
        <f>G57/F57*100</f>
        <v>57.373743405991839</v>
      </c>
    </row>
    <row r="58" spans="2:8" s="246" customFormat="1" ht="30" customHeight="1" x14ac:dyDescent="0.25">
      <c r="B58" s="339">
        <v>32</v>
      </c>
      <c r="C58" s="340"/>
      <c r="D58" s="341"/>
      <c r="E58" s="241" t="s">
        <v>12</v>
      </c>
      <c r="F58" s="244">
        <f>F59+F63+F69+F79+F81</f>
        <v>20094</v>
      </c>
      <c r="G58" s="244">
        <f>G59+G63+G69+G79+G81</f>
        <v>11528.68</v>
      </c>
      <c r="H58" s="284">
        <f>G58/F58*100</f>
        <v>57.373743405991839</v>
      </c>
    </row>
    <row r="59" spans="2:8" s="246" customFormat="1" ht="30" customHeight="1" x14ac:dyDescent="0.25">
      <c r="B59" s="339">
        <v>321</v>
      </c>
      <c r="C59" s="340"/>
      <c r="D59" s="341"/>
      <c r="E59" s="241" t="s">
        <v>22</v>
      </c>
      <c r="F59" s="244">
        <f>'[8]JLP(R)FP-Ril'!$J$52</f>
        <v>1327</v>
      </c>
      <c r="G59" s="245">
        <f>SUM(G60:G62)</f>
        <v>0</v>
      </c>
      <c r="H59" s="284">
        <f>G59/F59*100</f>
        <v>0</v>
      </c>
    </row>
    <row r="60" spans="2:8" s="249" customFormat="1" ht="30" customHeight="1" x14ac:dyDescent="0.25">
      <c r="B60" s="369">
        <v>3211</v>
      </c>
      <c r="C60" s="370"/>
      <c r="D60" s="371"/>
      <c r="E60" s="6" t="s">
        <v>23</v>
      </c>
      <c r="F60" s="242"/>
      <c r="G60" s="243">
        <f>[4]ŠKOLA!$G$22</f>
        <v>0</v>
      </c>
      <c r="H60" s="279"/>
    </row>
    <row r="61" spans="2:8" s="249" customFormat="1" ht="30" customHeight="1" x14ac:dyDescent="0.2">
      <c r="B61" s="377">
        <v>3213</v>
      </c>
      <c r="C61" s="378"/>
      <c r="D61" s="379"/>
      <c r="E61" s="63" t="s">
        <v>148</v>
      </c>
      <c r="F61" s="242"/>
      <c r="G61" s="243">
        <f>[4]ŠKOLA!$G$23</f>
        <v>0</v>
      </c>
      <c r="H61" s="279"/>
    </row>
    <row r="62" spans="2:8" s="249" customFormat="1" ht="30" customHeight="1" x14ac:dyDescent="0.2">
      <c r="B62" s="377">
        <v>3214</v>
      </c>
      <c r="C62" s="378"/>
      <c r="D62" s="379"/>
      <c r="E62" s="63" t="s">
        <v>149</v>
      </c>
      <c r="F62" s="242"/>
      <c r="G62" s="243">
        <f>[4]ŠKOLA!$G$24</f>
        <v>0</v>
      </c>
      <c r="H62" s="279"/>
    </row>
    <row r="63" spans="2:8" s="246" customFormat="1" ht="30" customHeight="1" x14ac:dyDescent="0.25">
      <c r="B63" s="339">
        <v>322</v>
      </c>
      <c r="C63" s="340"/>
      <c r="D63" s="341"/>
      <c r="E63" s="241" t="s">
        <v>150</v>
      </c>
      <c r="F63" s="244">
        <f>'[8]JLP(R)FP-Ril'!$J$53+'[8]JLP(R)FP-Ril'!$K$53</f>
        <v>5660</v>
      </c>
      <c r="G63" s="245">
        <f>SUM(G64:G68)</f>
        <v>2047.14</v>
      </c>
      <c r="H63" s="284">
        <f>G63/F63*100</f>
        <v>36.168551236749117</v>
      </c>
    </row>
    <row r="64" spans="2:8" s="246" customFormat="1" ht="30" customHeight="1" x14ac:dyDescent="0.25">
      <c r="B64" s="336">
        <v>3221</v>
      </c>
      <c r="C64" s="337"/>
      <c r="D64" s="338"/>
      <c r="E64" s="35" t="s">
        <v>151</v>
      </c>
      <c r="F64" s="244"/>
      <c r="G64" s="243">
        <f>[3]ŠKOLA!$G$26</f>
        <v>1927.24</v>
      </c>
      <c r="H64" s="284"/>
    </row>
    <row r="65" spans="2:8" s="246" customFormat="1" ht="30" customHeight="1" x14ac:dyDescent="0.25">
      <c r="B65" s="336">
        <v>3223</v>
      </c>
      <c r="C65" s="337"/>
      <c r="D65" s="338"/>
      <c r="E65" s="35" t="s">
        <v>81</v>
      </c>
      <c r="F65" s="244"/>
      <c r="G65" s="243">
        <v>0</v>
      </c>
      <c r="H65" s="284"/>
    </row>
    <row r="66" spans="2:8" s="246" customFormat="1" ht="30" customHeight="1" x14ac:dyDescent="0.25">
      <c r="B66" s="336">
        <v>3224</v>
      </c>
      <c r="C66" s="337"/>
      <c r="D66" s="338"/>
      <c r="E66" s="35" t="s">
        <v>152</v>
      </c>
      <c r="F66" s="244"/>
      <c r="G66" s="243">
        <v>0</v>
      </c>
      <c r="H66" s="284"/>
    </row>
    <row r="67" spans="2:8" s="34" customFormat="1" ht="30" customHeight="1" x14ac:dyDescent="0.25">
      <c r="B67" s="336">
        <v>3225</v>
      </c>
      <c r="C67" s="337"/>
      <c r="D67" s="338"/>
      <c r="E67" s="35" t="s">
        <v>153</v>
      </c>
      <c r="F67" s="242"/>
      <c r="G67" s="243">
        <f>[3]ŠKOLA!$G$29</f>
        <v>119.9</v>
      </c>
      <c r="H67" s="279"/>
    </row>
    <row r="68" spans="2:8" s="34" customFormat="1" ht="30" customHeight="1" x14ac:dyDescent="0.25">
      <c r="B68" s="336">
        <v>3227</v>
      </c>
      <c r="C68" s="337"/>
      <c r="D68" s="338"/>
      <c r="E68" s="35" t="s">
        <v>154</v>
      </c>
      <c r="F68" s="242"/>
      <c r="G68" s="243">
        <v>0</v>
      </c>
      <c r="H68" s="279"/>
    </row>
    <row r="69" spans="2:8" s="246" customFormat="1" ht="30" customHeight="1" x14ac:dyDescent="0.25">
      <c r="B69" s="339">
        <v>323</v>
      </c>
      <c r="C69" s="340"/>
      <c r="D69" s="341"/>
      <c r="E69" s="241" t="s">
        <v>155</v>
      </c>
      <c r="F69" s="244">
        <f>'[8]JLP(R)FP-Ril'!$J$54+'[8]JLP(R)FP-Ril'!$K$54</f>
        <v>10569</v>
      </c>
      <c r="G69" s="245">
        <f>SUM(G70:G78)</f>
        <v>9069.93</v>
      </c>
      <c r="H69" s="284">
        <f>G69/F69*100</f>
        <v>85.816349701958558</v>
      </c>
    </row>
    <row r="70" spans="2:8" s="34" customFormat="1" ht="30" customHeight="1" x14ac:dyDescent="0.25">
      <c r="B70" s="336">
        <v>3231</v>
      </c>
      <c r="C70" s="337"/>
      <c r="D70" s="338"/>
      <c r="E70" s="35" t="s">
        <v>156</v>
      </c>
      <c r="F70" s="242"/>
      <c r="G70" s="243">
        <v>0</v>
      </c>
      <c r="H70" s="279"/>
    </row>
    <row r="71" spans="2:8" s="34" customFormat="1" ht="30" customHeight="1" x14ac:dyDescent="0.25">
      <c r="B71" s="336">
        <v>3232</v>
      </c>
      <c r="C71" s="337"/>
      <c r="D71" s="338"/>
      <c r="E71" s="35" t="s">
        <v>157</v>
      </c>
      <c r="F71" s="242"/>
      <c r="G71" s="243">
        <v>0</v>
      </c>
      <c r="H71" s="279"/>
    </row>
    <row r="72" spans="2:8" s="34" customFormat="1" ht="30" customHeight="1" x14ac:dyDescent="0.25">
      <c r="B72" s="336">
        <v>3233</v>
      </c>
      <c r="C72" s="337"/>
      <c r="D72" s="338"/>
      <c r="E72" s="35" t="s">
        <v>88</v>
      </c>
      <c r="F72" s="242"/>
      <c r="G72" s="243">
        <v>0</v>
      </c>
      <c r="H72" s="279"/>
    </row>
    <row r="73" spans="2:8" s="34" customFormat="1" ht="30" customHeight="1" x14ac:dyDescent="0.25">
      <c r="B73" s="336">
        <v>3234</v>
      </c>
      <c r="C73" s="337"/>
      <c r="D73" s="338"/>
      <c r="E73" s="35" t="s">
        <v>89</v>
      </c>
      <c r="F73" s="242"/>
      <c r="G73" s="243">
        <v>0</v>
      </c>
      <c r="H73" s="279"/>
    </row>
    <row r="74" spans="2:8" s="34" customFormat="1" ht="30" customHeight="1" x14ac:dyDescent="0.25">
      <c r="B74" s="336">
        <v>3235</v>
      </c>
      <c r="C74" s="337"/>
      <c r="D74" s="338"/>
      <c r="E74" s="35" t="s">
        <v>90</v>
      </c>
      <c r="F74" s="242"/>
      <c r="G74" s="243">
        <v>0</v>
      </c>
      <c r="H74" s="279"/>
    </row>
    <row r="75" spans="2:8" s="34" customFormat="1" ht="30" customHeight="1" x14ac:dyDescent="0.25">
      <c r="B75" s="336">
        <v>3236</v>
      </c>
      <c r="C75" s="337"/>
      <c r="D75" s="338"/>
      <c r="E75" s="35" t="s">
        <v>158</v>
      </c>
      <c r="F75" s="242"/>
      <c r="G75" s="243">
        <v>0</v>
      </c>
      <c r="H75" s="279"/>
    </row>
    <row r="76" spans="2:8" s="34" customFormat="1" ht="30" customHeight="1" x14ac:dyDescent="0.25">
      <c r="B76" s="336">
        <v>3237</v>
      </c>
      <c r="C76" s="337"/>
      <c r="D76" s="338"/>
      <c r="E76" s="35" t="s">
        <v>92</v>
      </c>
      <c r="F76" s="242"/>
      <c r="G76" s="243">
        <f>[3]ŠKOLA!$G$38</f>
        <v>8968.99</v>
      </c>
      <c r="H76" s="279"/>
    </row>
    <row r="77" spans="2:8" s="34" customFormat="1" ht="30" customHeight="1" x14ac:dyDescent="0.25">
      <c r="B77" s="336">
        <v>3238</v>
      </c>
      <c r="C77" s="337"/>
      <c r="D77" s="338"/>
      <c r="E77" s="35" t="s">
        <v>93</v>
      </c>
      <c r="F77" s="242"/>
      <c r="G77" s="243">
        <v>0</v>
      </c>
      <c r="H77" s="279"/>
    </row>
    <row r="78" spans="2:8" s="34" customFormat="1" ht="30" customHeight="1" x14ac:dyDescent="0.25">
      <c r="B78" s="336">
        <v>3239</v>
      </c>
      <c r="C78" s="337"/>
      <c r="D78" s="338"/>
      <c r="E78" s="35" t="s">
        <v>94</v>
      </c>
      <c r="F78" s="242"/>
      <c r="G78" s="243">
        <f>[3]ŠKOLA!$G$40</f>
        <v>100.94</v>
      </c>
      <c r="H78" s="279"/>
    </row>
    <row r="79" spans="2:8" s="246" customFormat="1" ht="30" customHeight="1" x14ac:dyDescent="0.25">
      <c r="B79" s="339">
        <v>324</v>
      </c>
      <c r="C79" s="340"/>
      <c r="D79" s="341"/>
      <c r="E79" s="241" t="s">
        <v>95</v>
      </c>
      <c r="F79" s="244">
        <f>'[8]JLP(R)FP-Ril'!$J$55</f>
        <v>663</v>
      </c>
      <c r="G79" s="245">
        <f>G80</f>
        <v>0</v>
      </c>
      <c r="H79" s="284">
        <f>G79/F79*100</f>
        <v>0</v>
      </c>
    </row>
    <row r="80" spans="2:8" s="34" customFormat="1" ht="30" customHeight="1" x14ac:dyDescent="0.25">
      <c r="B80" s="336">
        <v>3241</v>
      </c>
      <c r="C80" s="337"/>
      <c r="D80" s="338"/>
      <c r="E80" s="35" t="s">
        <v>95</v>
      </c>
      <c r="F80" s="242"/>
      <c r="G80" s="243">
        <v>0</v>
      </c>
      <c r="H80" s="279"/>
    </row>
    <row r="81" spans="2:8" s="246" customFormat="1" ht="30" customHeight="1" x14ac:dyDescent="0.25">
      <c r="B81" s="339">
        <v>329</v>
      </c>
      <c r="C81" s="340"/>
      <c r="D81" s="341"/>
      <c r="E81" s="241" t="s">
        <v>159</v>
      </c>
      <c r="F81" s="244">
        <f>'[8]JLP(R)FP-Ril'!$J$56+'[8]JLP(R)FP-Ril'!$K$56</f>
        <v>1875</v>
      </c>
      <c r="G81" s="245">
        <f>SUM(G82:G85)</f>
        <v>411.61</v>
      </c>
      <c r="H81" s="284">
        <f>G81/F81*100</f>
        <v>21.952533333333335</v>
      </c>
    </row>
    <row r="82" spans="2:8" s="34" customFormat="1" ht="30" customHeight="1" x14ac:dyDescent="0.25">
      <c r="B82" s="336">
        <v>3293</v>
      </c>
      <c r="C82" s="337"/>
      <c r="D82" s="338"/>
      <c r="E82" s="35" t="s">
        <v>98</v>
      </c>
      <c r="F82" s="242"/>
      <c r="G82" s="243">
        <f>[3]ŠKOLA!$G$44</f>
        <v>250</v>
      </c>
      <c r="H82" s="279"/>
    </row>
    <row r="83" spans="2:8" s="34" customFormat="1" ht="30" customHeight="1" x14ac:dyDescent="0.25">
      <c r="B83" s="336">
        <v>3294</v>
      </c>
      <c r="C83" s="337"/>
      <c r="D83" s="338"/>
      <c r="E83" s="35" t="s">
        <v>99</v>
      </c>
      <c r="F83" s="242"/>
      <c r="G83" s="243">
        <v>0</v>
      </c>
      <c r="H83" s="279"/>
    </row>
    <row r="84" spans="2:8" s="34" customFormat="1" ht="30" customHeight="1" x14ac:dyDescent="0.25">
      <c r="B84" s="336">
        <v>3295</v>
      </c>
      <c r="C84" s="337"/>
      <c r="D84" s="338"/>
      <c r="E84" s="35" t="s">
        <v>100</v>
      </c>
      <c r="F84" s="242"/>
      <c r="G84" s="243">
        <f>[3]ŠKOLA!$G$46</f>
        <v>161.61000000000001</v>
      </c>
      <c r="H84" s="279"/>
    </row>
    <row r="85" spans="2:8" s="34" customFormat="1" ht="30" customHeight="1" x14ac:dyDescent="0.25">
      <c r="B85" s="336">
        <v>3299</v>
      </c>
      <c r="C85" s="337"/>
      <c r="D85" s="338"/>
      <c r="E85" s="35" t="s">
        <v>159</v>
      </c>
      <c r="F85" s="242"/>
      <c r="G85" s="243">
        <v>0</v>
      </c>
      <c r="H85" s="279"/>
    </row>
    <row r="86" spans="2:8" s="268" customFormat="1" ht="30" customHeight="1" x14ac:dyDescent="0.25">
      <c r="B86" s="351">
        <v>94</v>
      </c>
      <c r="C86" s="352"/>
      <c r="D86" s="353"/>
      <c r="E86" s="276" t="s">
        <v>171</v>
      </c>
      <c r="F86" s="277">
        <f>F87+F103</f>
        <v>23618</v>
      </c>
      <c r="G86" s="278">
        <f>G87+G103</f>
        <v>6085.58</v>
      </c>
      <c r="H86" s="285">
        <f>G86/F86*100</f>
        <v>25.766703361842662</v>
      </c>
    </row>
    <row r="87" spans="2:8" s="246" customFormat="1" ht="30" customHeight="1" x14ac:dyDescent="0.25">
      <c r="B87" s="339">
        <v>32</v>
      </c>
      <c r="C87" s="340"/>
      <c r="D87" s="341"/>
      <c r="E87" s="241" t="s">
        <v>12</v>
      </c>
      <c r="F87" s="244">
        <f>F88+F93+F99+F101</f>
        <v>22955</v>
      </c>
      <c r="G87" s="245">
        <f>G88+G93+G99+G101</f>
        <v>6015.8</v>
      </c>
      <c r="H87" s="284">
        <f>G87/F87*100</f>
        <v>26.206926595512957</v>
      </c>
    </row>
    <row r="88" spans="2:8" s="246" customFormat="1" ht="30" customHeight="1" x14ac:dyDescent="0.25">
      <c r="B88" s="339">
        <v>322</v>
      </c>
      <c r="C88" s="340"/>
      <c r="D88" s="341"/>
      <c r="E88" s="241" t="s">
        <v>150</v>
      </c>
      <c r="F88" s="244">
        <f>'[8]JLP(R)FP-Ril'!$L$53</f>
        <v>8627</v>
      </c>
      <c r="G88" s="245">
        <f>SUM(G89:G92)</f>
        <v>293.75</v>
      </c>
      <c r="H88" s="284">
        <f>G88/F88*100</f>
        <v>3.4050075344847572</v>
      </c>
    </row>
    <row r="89" spans="2:8" s="34" customFormat="1" ht="30" customHeight="1" x14ac:dyDescent="0.25">
      <c r="B89" s="336">
        <v>3221</v>
      </c>
      <c r="C89" s="337"/>
      <c r="D89" s="338"/>
      <c r="E89" s="35" t="s">
        <v>151</v>
      </c>
      <c r="F89" s="242"/>
      <c r="G89" s="243">
        <f>'[3]ŠKOLA- preneseni višak'!$G$25</f>
        <v>293.75</v>
      </c>
      <c r="H89" s="279"/>
    </row>
    <row r="90" spans="2:8" s="34" customFormat="1" ht="30" customHeight="1" x14ac:dyDescent="0.25">
      <c r="B90" s="336">
        <v>3223</v>
      </c>
      <c r="C90" s="337"/>
      <c r="D90" s="338"/>
      <c r="E90" s="35" t="s">
        <v>81</v>
      </c>
      <c r="F90" s="242"/>
      <c r="G90" s="243">
        <v>0</v>
      </c>
      <c r="H90" s="279"/>
    </row>
    <row r="91" spans="2:8" s="34" customFormat="1" ht="30" customHeight="1" x14ac:dyDescent="0.25">
      <c r="B91" s="336">
        <v>3224</v>
      </c>
      <c r="C91" s="337"/>
      <c r="D91" s="338"/>
      <c r="E91" s="35" t="s">
        <v>152</v>
      </c>
      <c r="F91" s="242"/>
      <c r="G91" s="243">
        <v>0</v>
      </c>
      <c r="H91" s="279"/>
    </row>
    <row r="92" spans="2:8" s="34" customFormat="1" ht="30" customHeight="1" x14ac:dyDescent="0.25">
      <c r="B92" s="336">
        <v>3225</v>
      </c>
      <c r="C92" s="337"/>
      <c r="D92" s="338"/>
      <c r="E92" s="35" t="s">
        <v>153</v>
      </c>
      <c r="F92" s="242"/>
      <c r="G92" s="243">
        <v>0</v>
      </c>
      <c r="H92" s="279"/>
    </row>
    <row r="93" spans="2:8" s="246" customFormat="1" ht="30" customHeight="1" x14ac:dyDescent="0.25">
      <c r="B93" s="339">
        <v>323</v>
      </c>
      <c r="C93" s="340"/>
      <c r="D93" s="341"/>
      <c r="E93" s="241" t="s">
        <v>155</v>
      </c>
      <c r="F93" s="244">
        <f>'[8]JLP(R)FP-Ril'!$L$54</f>
        <v>13664</v>
      </c>
      <c r="G93" s="245">
        <f>SUM(G94:G98)</f>
        <v>5722.05</v>
      </c>
      <c r="H93" s="284">
        <f>G93/F93*100</f>
        <v>41.876829625292743</v>
      </c>
    </row>
    <row r="94" spans="2:8" s="246" customFormat="1" ht="30" customHeight="1" x14ac:dyDescent="0.25">
      <c r="B94" s="336">
        <v>3231</v>
      </c>
      <c r="C94" s="337"/>
      <c r="D94" s="338"/>
      <c r="E94" s="35" t="s">
        <v>156</v>
      </c>
      <c r="F94" s="244"/>
      <c r="G94" s="243">
        <v>0</v>
      </c>
      <c r="H94" s="284"/>
    </row>
    <row r="95" spans="2:8" s="34" customFormat="1" ht="30" customHeight="1" x14ac:dyDescent="0.25">
      <c r="B95" s="336">
        <v>3232</v>
      </c>
      <c r="C95" s="337"/>
      <c r="D95" s="338"/>
      <c r="E95" s="35" t="s">
        <v>157</v>
      </c>
      <c r="F95" s="242"/>
      <c r="G95" s="243">
        <v>0</v>
      </c>
      <c r="H95" s="279"/>
    </row>
    <row r="96" spans="2:8" s="34" customFormat="1" ht="30" customHeight="1" x14ac:dyDescent="0.25">
      <c r="B96" s="336">
        <v>3234</v>
      </c>
      <c r="C96" s="337"/>
      <c r="D96" s="338"/>
      <c r="E96" s="35" t="s">
        <v>89</v>
      </c>
      <c r="F96" s="242"/>
      <c r="G96" s="243">
        <v>0</v>
      </c>
      <c r="H96" s="279"/>
    </row>
    <row r="97" spans="2:8" s="34" customFormat="1" ht="30" customHeight="1" x14ac:dyDescent="0.25">
      <c r="B97" s="336">
        <v>3237</v>
      </c>
      <c r="C97" s="337"/>
      <c r="D97" s="338"/>
      <c r="E97" s="35" t="s">
        <v>92</v>
      </c>
      <c r="F97" s="242"/>
      <c r="G97" s="243">
        <f>'[3]ŠKOLA- preneseni višak'!$G$37</f>
        <v>5722.05</v>
      </c>
      <c r="H97" s="279"/>
    </row>
    <row r="98" spans="2:8" s="34" customFormat="1" ht="30" customHeight="1" x14ac:dyDescent="0.25">
      <c r="B98" s="336">
        <v>3238</v>
      </c>
      <c r="C98" s="337"/>
      <c r="D98" s="338"/>
      <c r="E98" s="35" t="s">
        <v>93</v>
      </c>
      <c r="F98" s="242"/>
      <c r="G98" s="243">
        <v>0</v>
      </c>
      <c r="H98" s="279"/>
    </row>
    <row r="99" spans="2:8" s="246" customFormat="1" ht="30" customHeight="1" x14ac:dyDescent="0.25">
      <c r="B99" s="339">
        <v>324</v>
      </c>
      <c r="C99" s="340"/>
      <c r="D99" s="341"/>
      <c r="E99" s="241" t="s">
        <v>95</v>
      </c>
      <c r="F99" s="244">
        <f>'[8]JLP(R)FP-Ril'!$L$55</f>
        <v>664</v>
      </c>
      <c r="G99" s="245">
        <f>G100</f>
        <v>0</v>
      </c>
      <c r="H99" s="284">
        <f>G99/F99*100</f>
        <v>0</v>
      </c>
    </row>
    <row r="100" spans="2:8" s="34" customFormat="1" ht="30" customHeight="1" x14ac:dyDescent="0.25">
      <c r="B100" s="336">
        <v>3241</v>
      </c>
      <c r="C100" s="337"/>
      <c r="D100" s="338"/>
      <c r="E100" s="35" t="s">
        <v>95</v>
      </c>
      <c r="F100" s="242"/>
      <c r="G100" s="243">
        <v>0</v>
      </c>
      <c r="H100" s="279"/>
    </row>
    <row r="101" spans="2:8" s="246" customFormat="1" ht="30" customHeight="1" x14ac:dyDescent="0.25">
      <c r="B101" s="339">
        <v>329</v>
      </c>
      <c r="C101" s="340"/>
      <c r="D101" s="341"/>
      <c r="E101" s="241" t="s">
        <v>159</v>
      </c>
      <c r="F101" s="244">
        <f>'[9]JLP(R)FP-Ril 4.razina '!$L$73</f>
        <v>0</v>
      </c>
      <c r="G101" s="245">
        <f>G102</f>
        <v>0</v>
      </c>
      <c r="H101" s="284" t="e">
        <f>G101/F101*100</f>
        <v>#DIV/0!</v>
      </c>
    </row>
    <row r="102" spans="2:8" s="34" customFormat="1" ht="30" customHeight="1" x14ac:dyDescent="0.25">
      <c r="B102" s="336">
        <v>3294</v>
      </c>
      <c r="C102" s="337"/>
      <c r="D102" s="338"/>
      <c r="E102" s="35" t="s">
        <v>99</v>
      </c>
      <c r="F102" s="242"/>
      <c r="G102" s="243">
        <v>0</v>
      </c>
      <c r="H102" s="279"/>
    </row>
    <row r="103" spans="2:8" s="246" customFormat="1" ht="30" customHeight="1" x14ac:dyDescent="0.25">
      <c r="B103" s="339">
        <v>34</v>
      </c>
      <c r="C103" s="340"/>
      <c r="D103" s="341"/>
      <c r="E103" s="241" t="s">
        <v>102</v>
      </c>
      <c r="F103" s="244">
        <f>F104</f>
        <v>663</v>
      </c>
      <c r="G103" s="245">
        <f>G104</f>
        <v>69.78</v>
      </c>
      <c r="H103" s="284">
        <f>G103/F103*100</f>
        <v>10.524886877828054</v>
      </c>
    </row>
    <row r="104" spans="2:8" s="246" customFormat="1" ht="30" customHeight="1" x14ac:dyDescent="0.25">
      <c r="B104" s="339">
        <v>343</v>
      </c>
      <c r="C104" s="340"/>
      <c r="D104" s="341"/>
      <c r="E104" s="241" t="s">
        <v>161</v>
      </c>
      <c r="F104" s="244">
        <f>'[8]JLP(R)FP-Ril'!$L$58</f>
        <v>663</v>
      </c>
      <c r="G104" s="245">
        <f>G105</f>
        <v>69.78</v>
      </c>
      <c r="H104" s="284">
        <f>G104/F104*100</f>
        <v>10.524886877828054</v>
      </c>
    </row>
    <row r="105" spans="2:8" s="34" customFormat="1" ht="30" customHeight="1" x14ac:dyDescent="0.25">
      <c r="B105" s="336">
        <v>3431</v>
      </c>
      <c r="C105" s="337"/>
      <c r="D105" s="338"/>
      <c r="E105" s="35" t="s">
        <v>104</v>
      </c>
      <c r="F105" s="242"/>
      <c r="G105" s="243">
        <f>'[3]ŠKOLA- preneseni višak'!$G$49</f>
        <v>69.78</v>
      </c>
      <c r="H105" s="279"/>
    </row>
    <row r="106" spans="2:8" s="246" customFormat="1" ht="30" customHeight="1" x14ac:dyDescent="0.25">
      <c r="B106" s="354" t="s">
        <v>166</v>
      </c>
      <c r="C106" s="355"/>
      <c r="D106" s="356"/>
      <c r="E106" s="252" t="s">
        <v>142</v>
      </c>
      <c r="F106" s="253">
        <f>F107+F114</f>
        <v>1049824</v>
      </c>
      <c r="G106" s="254">
        <f>G107+G114</f>
        <v>878696.9</v>
      </c>
      <c r="H106" s="283">
        <f>G106/F106*100</f>
        <v>83.699448669491275</v>
      </c>
    </row>
    <row r="107" spans="2:8" s="246" customFormat="1" ht="30" customHeight="1" x14ac:dyDescent="0.25">
      <c r="B107" s="339">
        <v>31</v>
      </c>
      <c r="C107" s="340"/>
      <c r="D107" s="341"/>
      <c r="E107" s="241" t="s">
        <v>4</v>
      </c>
      <c r="F107" s="244">
        <f>F108+F110+F112</f>
        <v>944000</v>
      </c>
      <c r="G107" s="245">
        <f>G108+G110+G112</f>
        <v>827788.47</v>
      </c>
      <c r="H107" s="284">
        <f>G107/F107*100</f>
        <v>87.689456567796611</v>
      </c>
    </row>
    <row r="108" spans="2:8" s="246" customFormat="1" ht="30" customHeight="1" x14ac:dyDescent="0.25">
      <c r="B108" s="339">
        <v>311</v>
      </c>
      <c r="C108" s="340"/>
      <c r="D108" s="341"/>
      <c r="E108" s="241" t="s">
        <v>147</v>
      </c>
      <c r="F108" s="244">
        <f>'[8]JLP(R)FP-Ril'!$D$48+'[8]JLP(R)FP-Ril'!$E$48</f>
        <v>754000</v>
      </c>
      <c r="G108" s="245">
        <f>G109</f>
        <v>685675.26</v>
      </c>
      <c r="H108" s="284">
        <f>G108/F108*100</f>
        <v>90.938363395225466</v>
      </c>
    </row>
    <row r="109" spans="2:8" s="34" customFormat="1" ht="30" customHeight="1" x14ac:dyDescent="0.25">
      <c r="B109" s="369">
        <v>3111</v>
      </c>
      <c r="C109" s="370"/>
      <c r="D109" s="371"/>
      <c r="E109" s="6" t="s">
        <v>21</v>
      </c>
      <c r="F109" s="242"/>
      <c r="G109" s="243">
        <f>[3]MINISTARSTVO!$F$20</f>
        <v>685675.26</v>
      </c>
      <c r="H109" s="279"/>
    </row>
    <row r="110" spans="2:8" s="246" customFormat="1" ht="30" customHeight="1" x14ac:dyDescent="0.2">
      <c r="B110" s="380">
        <v>312</v>
      </c>
      <c r="C110" s="381"/>
      <c r="D110" s="382"/>
      <c r="E110" s="251" t="s">
        <v>72</v>
      </c>
      <c r="F110" s="244">
        <f>'[8]JLP(R)FP-Ril'!$D$49</f>
        <v>50000</v>
      </c>
      <c r="G110" s="245">
        <f>G111</f>
        <v>28976.83</v>
      </c>
      <c r="H110" s="284">
        <f>G110/F110*100</f>
        <v>57.953660000000006</v>
      </c>
    </row>
    <row r="111" spans="2:8" s="34" customFormat="1" ht="30" customHeight="1" x14ac:dyDescent="0.2">
      <c r="B111" s="377">
        <v>3121</v>
      </c>
      <c r="C111" s="378"/>
      <c r="D111" s="379"/>
      <c r="E111" s="63" t="s">
        <v>72</v>
      </c>
      <c r="F111" s="242"/>
      <c r="G111" s="243">
        <f>[3]MINISTARSTVO!$F$22</f>
        <v>28976.83</v>
      </c>
      <c r="H111" s="279"/>
    </row>
    <row r="112" spans="2:8" s="246" customFormat="1" ht="30" customHeight="1" x14ac:dyDescent="0.25">
      <c r="B112" s="339">
        <v>313</v>
      </c>
      <c r="C112" s="340"/>
      <c r="D112" s="341"/>
      <c r="E112" s="241" t="s">
        <v>73</v>
      </c>
      <c r="F112" s="244">
        <f>'[8]JLP(R)FP-Ril'!$D$50+'[8]JLP(R)FP-Ril'!$E$50</f>
        <v>140000</v>
      </c>
      <c r="G112" s="245">
        <f>G113</f>
        <v>113136.38</v>
      </c>
      <c r="H112" s="284">
        <f>G112/F112*100</f>
        <v>80.811700000000002</v>
      </c>
    </row>
    <row r="113" spans="2:8" s="34" customFormat="1" ht="30" customHeight="1" x14ac:dyDescent="0.25">
      <c r="B113" s="336">
        <v>3132</v>
      </c>
      <c r="C113" s="337"/>
      <c r="D113" s="338"/>
      <c r="E113" s="35" t="s">
        <v>167</v>
      </c>
      <c r="F113" s="242"/>
      <c r="G113" s="243">
        <f>[3]MINISTARSTVO!$F$24</f>
        <v>113136.38</v>
      </c>
      <c r="H113" s="279"/>
    </row>
    <row r="114" spans="2:8" s="246" customFormat="1" ht="30" customHeight="1" x14ac:dyDescent="0.25">
      <c r="B114" s="339">
        <v>32</v>
      </c>
      <c r="C114" s="340"/>
      <c r="D114" s="341"/>
      <c r="E114" s="241" t="s">
        <v>12</v>
      </c>
      <c r="F114" s="244">
        <f>F115+F118+F120</f>
        <v>105824</v>
      </c>
      <c r="G114" s="245">
        <f>G115+G118+G120</f>
        <v>50908.43</v>
      </c>
      <c r="H114" s="284">
        <f>G114/F114*100</f>
        <v>48.106696023586331</v>
      </c>
    </row>
    <row r="115" spans="2:8" s="246" customFormat="1" ht="30" customHeight="1" x14ac:dyDescent="0.25">
      <c r="B115" s="339">
        <v>321</v>
      </c>
      <c r="C115" s="340"/>
      <c r="D115" s="341"/>
      <c r="E115" s="241" t="s">
        <v>22</v>
      </c>
      <c r="F115" s="244">
        <f>'[8]JLP(R)FP-Ril'!$D$52+'[8]JLP(R)FP-Ril'!$E$52+'[8]JLP(R)FP-Ril'!$N$52</f>
        <v>82961</v>
      </c>
      <c r="G115" s="245">
        <f>G117</f>
        <v>48580.43</v>
      </c>
      <c r="H115" s="284">
        <f>G115/F115*100</f>
        <v>58.558153831318329</v>
      </c>
    </row>
    <row r="116" spans="2:8" s="249" customFormat="1" ht="30" customHeight="1" x14ac:dyDescent="0.25">
      <c r="B116" s="336">
        <v>3211</v>
      </c>
      <c r="C116" s="337"/>
      <c r="D116" s="338"/>
      <c r="E116" s="35" t="s">
        <v>23</v>
      </c>
      <c r="F116" s="242"/>
      <c r="G116" s="243">
        <v>0</v>
      </c>
      <c r="H116" s="279"/>
    </row>
    <row r="117" spans="2:8" s="34" customFormat="1" ht="30" customHeight="1" x14ac:dyDescent="0.25">
      <c r="B117" s="336">
        <v>3212</v>
      </c>
      <c r="C117" s="337"/>
      <c r="D117" s="338"/>
      <c r="E117" s="35" t="s">
        <v>168</v>
      </c>
      <c r="F117" s="242"/>
      <c r="G117" s="243">
        <f>[3]MINISTARSTVO!$F$27</f>
        <v>48580.43</v>
      </c>
      <c r="H117" s="279"/>
    </row>
    <row r="118" spans="2:8" s="246" customFormat="1" ht="30" customHeight="1" x14ac:dyDescent="0.25">
      <c r="B118" s="339">
        <v>323</v>
      </c>
      <c r="C118" s="340"/>
      <c r="D118" s="341"/>
      <c r="E118" s="241" t="s">
        <v>155</v>
      </c>
      <c r="F118" s="244">
        <f>'[8]JLP(R)FP-Ril'!$D$54</f>
        <v>19908</v>
      </c>
      <c r="G118" s="245">
        <f>G119</f>
        <v>0</v>
      </c>
      <c r="H118" s="284">
        <f>G118/F118*100</f>
        <v>0</v>
      </c>
    </row>
    <row r="119" spans="2:8" s="34" customFormat="1" ht="30" customHeight="1" x14ac:dyDescent="0.25">
      <c r="B119" s="336">
        <v>3237</v>
      </c>
      <c r="C119" s="337"/>
      <c r="D119" s="338"/>
      <c r="E119" s="35" t="s">
        <v>92</v>
      </c>
      <c r="F119" s="242"/>
      <c r="G119" s="243">
        <v>0</v>
      </c>
      <c r="H119" s="279"/>
    </row>
    <row r="120" spans="2:8" s="246" customFormat="1" ht="30" customHeight="1" x14ac:dyDescent="0.25">
      <c r="B120" s="339">
        <v>329</v>
      </c>
      <c r="C120" s="340"/>
      <c r="D120" s="341"/>
      <c r="E120" s="241" t="s">
        <v>159</v>
      </c>
      <c r="F120" s="244">
        <f>'[8]JLP(R)FP-Ril'!$D$56+'[8]JLP(R)FP-Ril'!$E$56</f>
        <v>2955</v>
      </c>
      <c r="G120" s="245">
        <f>SUM(G121:G124)</f>
        <v>2328</v>
      </c>
      <c r="H120" s="284">
        <f>G120/F120*100</f>
        <v>78.781725888324871</v>
      </c>
    </row>
    <row r="121" spans="2:8" s="34" customFormat="1" ht="30" customHeight="1" x14ac:dyDescent="0.25">
      <c r="B121" s="336">
        <v>3293</v>
      </c>
      <c r="C121" s="337"/>
      <c r="D121" s="338"/>
      <c r="E121" s="35" t="s">
        <v>98</v>
      </c>
      <c r="F121" s="242"/>
      <c r="G121" s="243">
        <v>0</v>
      </c>
      <c r="H121" s="279"/>
    </row>
    <row r="122" spans="2:8" s="34" customFormat="1" ht="30" customHeight="1" x14ac:dyDescent="0.25">
      <c r="B122" s="336">
        <v>3294</v>
      </c>
      <c r="C122" s="337"/>
      <c r="D122" s="338"/>
      <c r="E122" s="35" t="s">
        <v>99</v>
      </c>
      <c r="F122" s="242"/>
      <c r="G122" s="243">
        <v>0</v>
      </c>
      <c r="H122" s="279"/>
    </row>
    <row r="123" spans="2:8" s="34" customFormat="1" ht="30" customHeight="1" x14ac:dyDescent="0.25">
      <c r="B123" s="336">
        <v>3295</v>
      </c>
      <c r="C123" s="337"/>
      <c r="D123" s="338"/>
      <c r="E123" s="35" t="s">
        <v>100</v>
      </c>
      <c r="F123" s="242"/>
      <c r="G123" s="243">
        <f>[3]MINISTARSTVO!$F$32</f>
        <v>2328</v>
      </c>
      <c r="H123" s="279"/>
    </row>
    <row r="124" spans="2:8" s="34" customFormat="1" ht="30" customHeight="1" x14ac:dyDescent="0.25">
      <c r="B124" s="336">
        <v>3299</v>
      </c>
      <c r="C124" s="337"/>
      <c r="D124" s="338"/>
      <c r="E124" s="35" t="s">
        <v>160</v>
      </c>
      <c r="F124" s="242"/>
      <c r="G124" s="243">
        <v>0</v>
      </c>
      <c r="H124" s="279"/>
    </row>
    <row r="125" spans="2:8" s="266" customFormat="1" ht="30" customHeight="1" x14ac:dyDescent="0.25">
      <c r="B125" s="333" t="s">
        <v>185</v>
      </c>
      <c r="C125" s="334"/>
      <c r="D125" s="335"/>
      <c r="E125" s="255" t="s">
        <v>170</v>
      </c>
      <c r="F125" s="256">
        <f>F126</f>
        <v>664</v>
      </c>
      <c r="G125" s="257">
        <f>G126</f>
        <v>0</v>
      </c>
      <c r="H125" s="282">
        <f>G125/F125*100</f>
        <v>0</v>
      </c>
    </row>
    <row r="126" spans="2:8" s="266" customFormat="1" ht="30" customHeight="1" x14ac:dyDescent="0.25">
      <c r="B126" s="354" t="s">
        <v>146</v>
      </c>
      <c r="C126" s="355"/>
      <c r="D126" s="356"/>
      <c r="E126" s="259" t="s">
        <v>139</v>
      </c>
      <c r="F126" s="254">
        <f>F127+F156</f>
        <v>664</v>
      </c>
      <c r="G126" s="254">
        <f>G127</f>
        <v>0</v>
      </c>
      <c r="H126" s="283">
        <f>G126/F126*100</f>
        <v>0</v>
      </c>
    </row>
    <row r="127" spans="2:8" s="266" customFormat="1" ht="30" customHeight="1" x14ac:dyDescent="0.25">
      <c r="B127" s="339">
        <v>42</v>
      </c>
      <c r="C127" s="340"/>
      <c r="D127" s="341"/>
      <c r="E127" s="267" t="s">
        <v>172</v>
      </c>
      <c r="F127" s="244">
        <f>F128+F134+F136</f>
        <v>664</v>
      </c>
      <c r="G127" s="245">
        <f>G128+G134+G136</f>
        <v>0</v>
      </c>
      <c r="H127" s="284">
        <f>G127/F127*100</f>
        <v>0</v>
      </c>
    </row>
    <row r="128" spans="2:8" s="266" customFormat="1" ht="30" customHeight="1" x14ac:dyDescent="0.25">
      <c r="B128" s="339">
        <v>422</v>
      </c>
      <c r="C128" s="340"/>
      <c r="D128" s="341"/>
      <c r="E128" s="267" t="s">
        <v>173</v>
      </c>
      <c r="F128" s="244">
        <v>0</v>
      </c>
      <c r="G128" s="245">
        <f>SUM(G129:G133)</f>
        <v>0</v>
      </c>
      <c r="H128" s="284" t="e">
        <f>G128/F128*100</f>
        <v>#DIV/0!</v>
      </c>
    </row>
    <row r="129" spans="2:8" s="266" customFormat="1" ht="30" customHeight="1" x14ac:dyDescent="0.25">
      <c r="B129" s="336">
        <v>4221</v>
      </c>
      <c r="C129" s="337"/>
      <c r="D129" s="338"/>
      <c r="E129" s="269" t="s">
        <v>109</v>
      </c>
      <c r="F129" s="244"/>
      <c r="G129" s="243">
        <v>0</v>
      </c>
      <c r="H129" s="284"/>
    </row>
    <row r="130" spans="2:8" s="266" customFormat="1" ht="30" customHeight="1" x14ac:dyDescent="0.25">
      <c r="B130" s="336">
        <v>4222</v>
      </c>
      <c r="C130" s="337"/>
      <c r="D130" s="338"/>
      <c r="E130" s="269" t="s">
        <v>110</v>
      </c>
      <c r="F130" s="244"/>
      <c r="G130" s="243">
        <v>0</v>
      </c>
      <c r="H130" s="284"/>
    </row>
    <row r="131" spans="2:8" s="266" customFormat="1" ht="30" customHeight="1" x14ac:dyDescent="0.25">
      <c r="B131" s="336">
        <v>4223</v>
      </c>
      <c r="C131" s="337"/>
      <c r="D131" s="338"/>
      <c r="E131" s="269" t="s">
        <v>111</v>
      </c>
      <c r="F131" s="244"/>
      <c r="G131" s="243">
        <v>0</v>
      </c>
      <c r="H131" s="284"/>
    </row>
    <row r="132" spans="2:8" s="266" customFormat="1" ht="30" customHeight="1" x14ac:dyDescent="0.25">
      <c r="B132" s="336">
        <v>4226</v>
      </c>
      <c r="C132" s="337"/>
      <c r="D132" s="338"/>
      <c r="E132" s="269" t="s">
        <v>112</v>
      </c>
      <c r="F132" s="244"/>
      <c r="G132" s="243">
        <v>0</v>
      </c>
      <c r="H132" s="284"/>
    </row>
    <row r="133" spans="2:8" s="266" customFormat="1" ht="30" customHeight="1" x14ac:dyDescent="0.25">
      <c r="B133" s="336">
        <v>4227</v>
      </c>
      <c r="C133" s="337"/>
      <c r="D133" s="338"/>
      <c r="E133" s="269" t="s">
        <v>113</v>
      </c>
      <c r="F133" s="244"/>
      <c r="G133" s="243">
        <v>0</v>
      </c>
      <c r="H133" s="284"/>
    </row>
    <row r="134" spans="2:8" s="266" customFormat="1" ht="30" customHeight="1" x14ac:dyDescent="0.25">
      <c r="B134" s="339">
        <v>424</v>
      </c>
      <c r="C134" s="340"/>
      <c r="D134" s="341"/>
      <c r="E134" s="267" t="s">
        <v>174</v>
      </c>
      <c r="F134" s="244">
        <v>0</v>
      </c>
      <c r="G134" s="245">
        <f>G135</f>
        <v>0</v>
      </c>
      <c r="H134" s="284" t="e">
        <f>G134/F134*100</f>
        <v>#DIV/0!</v>
      </c>
    </row>
    <row r="135" spans="2:8" s="266" customFormat="1" ht="30" customHeight="1" x14ac:dyDescent="0.25">
      <c r="B135" s="336">
        <v>4241</v>
      </c>
      <c r="C135" s="337"/>
      <c r="D135" s="338"/>
      <c r="E135" s="269" t="s">
        <v>115</v>
      </c>
      <c r="F135" s="244"/>
      <c r="G135" s="243">
        <v>0</v>
      </c>
      <c r="H135" s="284"/>
    </row>
    <row r="136" spans="2:8" s="266" customFormat="1" ht="30" customHeight="1" x14ac:dyDescent="0.25">
      <c r="B136" s="348">
        <v>426</v>
      </c>
      <c r="C136" s="349"/>
      <c r="D136" s="350"/>
      <c r="E136" s="20" t="s">
        <v>117</v>
      </c>
      <c r="F136" s="244">
        <f>'[8]JLP(R)FP-Ril'!$F$65</f>
        <v>664</v>
      </c>
      <c r="G136" s="245">
        <f>G137</f>
        <v>0</v>
      </c>
      <c r="H136" s="284">
        <f>G136/F136*100</f>
        <v>0</v>
      </c>
    </row>
    <row r="137" spans="2:8" s="266" customFormat="1" ht="30" customHeight="1" x14ac:dyDescent="0.2">
      <c r="B137" s="345">
        <v>4262</v>
      </c>
      <c r="C137" s="346"/>
      <c r="D137" s="347"/>
      <c r="E137" s="63" t="s">
        <v>117</v>
      </c>
      <c r="F137" s="244"/>
      <c r="G137" s="243">
        <v>0</v>
      </c>
      <c r="H137" s="284"/>
    </row>
    <row r="138" spans="2:8" s="266" customFormat="1" ht="30" customHeight="1" x14ac:dyDescent="0.25">
      <c r="B138" s="333" t="s">
        <v>184</v>
      </c>
      <c r="C138" s="334"/>
      <c r="D138" s="335"/>
      <c r="E138" s="255" t="s">
        <v>170</v>
      </c>
      <c r="F138" s="256">
        <f>F139+F151+F163</f>
        <v>50944</v>
      </c>
      <c r="G138" s="257">
        <f>G139+G151+G163</f>
        <v>26860.379999999997</v>
      </c>
      <c r="H138" s="282">
        <f>G138/F138*100</f>
        <v>52.725306218592962</v>
      </c>
    </row>
    <row r="139" spans="2:8" s="246" customFormat="1" ht="30" customHeight="1" x14ac:dyDescent="0.25">
      <c r="B139" s="354" t="s">
        <v>163</v>
      </c>
      <c r="C139" s="355"/>
      <c r="D139" s="356"/>
      <c r="E139" s="259" t="s">
        <v>164</v>
      </c>
      <c r="F139" s="253">
        <f>F140</f>
        <v>14281</v>
      </c>
      <c r="G139" s="254">
        <f>G140</f>
        <v>12831.91</v>
      </c>
      <c r="H139" s="283">
        <f>G139/F139*100</f>
        <v>89.853021497094048</v>
      </c>
    </row>
    <row r="140" spans="2:8" s="268" customFormat="1" ht="30" customHeight="1" x14ac:dyDescent="0.25">
      <c r="B140" s="339">
        <v>42</v>
      </c>
      <c r="C140" s="340"/>
      <c r="D140" s="341"/>
      <c r="E140" s="267" t="s">
        <v>172</v>
      </c>
      <c r="F140" s="244">
        <f>F141+F147+F149</f>
        <v>14281</v>
      </c>
      <c r="G140" s="245">
        <f>G141+G147+G149</f>
        <v>12831.91</v>
      </c>
      <c r="H140" s="284">
        <f>G140/F140*100</f>
        <v>89.853021497094048</v>
      </c>
    </row>
    <row r="141" spans="2:8" s="268" customFormat="1" ht="30" customHeight="1" x14ac:dyDescent="0.25">
      <c r="B141" s="339">
        <v>422</v>
      </c>
      <c r="C141" s="340"/>
      <c r="D141" s="341"/>
      <c r="E141" s="267" t="s">
        <v>173</v>
      </c>
      <c r="F141" s="244">
        <f>'[8]JLP(R)FP-Ril'!$J$63+'[8]JLP(R)FP-Ril'!$K$63</f>
        <v>13618</v>
      </c>
      <c r="G141" s="245">
        <f>SUM(G142:G146)</f>
        <v>12735.91</v>
      </c>
      <c r="H141" s="284">
        <f>G141/F141*100</f>
        <v>93.522617124394174</v>
      </c>
    </row>
    <row r="142" spans="2:8" s="270" customFormat="1" ht="30" customHeight="1" x14ac:dyDescent="0.25">
      <c r="B142" s="336">
        <v>4221</v>
      </c>
      <c r="C142" s="337"/>
      <c r="D142" s="338"/>
      <c r="E142" s="269" t="s">
        <v>109</v>
      </c>
      <c r="F142" s="242"/>
      <c r="G142" s="243">
        <f>[3]ŠKOLA!$G$62</f>
        <v>1129.99</v>
      </c>
      <c r="H142" s="279"/>
    </row>
    <row r="143" spans="2:8" s="270" customFormat="1" ht="30" customHeight="1" x14ac:dyDescent="0.25">
      <c r="B143" s="336">
        <v>4222</v>
      </c>
      <c r="C143" s="337"/>
      <c r="D143" s="338"/>
      <c r="E143" s="269" t="s">
        <v>110</v>
      </c>
      <c r="F143" s="242"/>
      <c r="G143" s="243">
        <f>[3]ŠKOLA!$G$63</f>
        <v>39.99</v>
      </c>
      <c r="H143" s="279"/>
    </row>
    <row r="144" spans="2:8" s="270" customFormat="1" ht="30" customHeight="1" x14ac:dyDescent="0.25">
      <c r="B144" s="336">
        <v>4223</v>
      </c>
      <c r="C144" s="337"/>
      <c r="D144" s="338"/>
      <c r="E144" s="269" t="s">
        <v>111</v>
      </c>
      <c r="F144" s="242"/>
      <c r="G144" s="243">
        <v>0</v>
      </c>
      <c r="H144" s="279"/>
    </row>
    <row r="145" spans="2:8" s="270" customFormat="1" ht="30" customHeight="1" x14ac:dyDescent="0.25">
      <c r="B145" s="336">
        <v>4226</v>
      </c>
      <c r="C145" s="337"/>
      <c r="D145" s="338"/>
      <c r="E145" s="269" t="s">
        <v>112</v>
      </c>
      <c r="F145" s="242"/>
      <c r="G145" s="243">
        <f>[3]ŠKOLA!$G$65</f>
        <v>11565.93</v>
      </c>
      <c r="H145" s="279"/>
    </row>
    <row r="146" spans="2:8" s="270" customFormat="1" ht="30" customHeight="1" x14ac:dyDescent="0.25">
      <c r="B146" s="336">
        <v>4227</v>
      </c>
      <c r="C146" s="337"/>
      <c r="D146" s="338"/>
      <c r="E146" s="269" t="s">
        <v>113</v>
      </c>
      <c r="F146" s="242"/>
      <c r="G146" s="243">
        <v>0</v>
      </c>
      <c r="H146" s="279"/>
    </row>
    <row r="147" spans="2:8" s="268" customFormat="1" ht="30" customHeight="1" x14ac:dyDescent="0.25">
      <c r="B147" s="339">
        <v>424</v>
      </c>
      <c r="C147" s="340"/>
      <c r="D147" s="341"/>
      <c r="E147" s="267" t="s">
        <v>174</v>
      </c>
      <c r="F147" s="244">
        <f>'[8]JLP(R)FP-Ril'!$J$64</f>
        <v>398</v>
      </c>
      <c r="G147" s="245">
        <f>G148</f>
        <v>96</v>
      </c>
      <c r="H147" s="284">
        <f>G147/F147*100</f>
        <v>24.120603015075375</v>
      </c>
    </row>
    <row r="148" spans="2:8" s="270" customFormat="1" ht="30" customHeight="1" x14ac:dyDescent="0.25">
      <c r="B148" s="336">
        <v>4241</v>
      </c>
      <c r="C148" s="337"/>
      <c r="D148" s="338"/>
      <c r="E148" s="269" t="s">
        <v>115</v>
      </c>
      <c r="F148" s="242"/>
      <c r="G148" s="243">
        <f>[3]ŠKOLA!$G$68</f>
        <v>96</v>
      </c>
      <c r="H148" s="279"/>
    </row>
    <row r="149" spans="2:8" s="246" customFormat="1" ht="30" customHeight="1" x14ac:dyDescent="0.25">
      <c r="B149" s="348">
        <v>426</v>
      </c>
      <c r="C149" s="349"/>
      <c r="D149" s="350"/>
      <c r="E149" s="20" t="s">
        <v>117</v>
      </c>
      <c r="F149" s="244">
        <f>'[8]JLP(R)FP-Ril'!$J$65</f>
        <v>265</v>
      </c>
      <c r="G149" s="245">
        <f>G150</f>
        <v>0</v>
      </c>
      <c r="H149" s="284">
        <f>G149/F149*100</f>
        <v>0</v>
      </c>
    </row>
    <row r="150" spans="2:8" s="34" customFormat="1" ht="30" customHeight="1" x14ac:dyDescent="0.2">
      <c r="B150" s="345">
        <v>4262</v>
      </c>
      <c r="C150" s="346"/>
      <c r="D150" s="347"/>
      <c r="E150" s="63" t="s">
        <v>117</v>
      </c>
      <c r="F150" s="242"/>
      <c r="G150" s="243"/>
      <c r="H150" s="279"/>
    </row>
    <row r="151" spans="2:8" s="271" customFormat="1" ht="30" customHeight="1" x14ac:dyDescent="0.25">
      <c r="B151" s="351">
        <v>94</v>
      </c>
      <c r="C151" s="352"/>
      <c r="D151" s="353"/>
      <c r="E151" s="276" t="s">
        <v>171</v>
      </c>
      <c r="F151" s="277">
        <f>F152</f>
        <v>34672</v>
      </c>
      <c r="G151" s="278">
        <f>G152</f>
        <v>14028.47</v>
      </c>
      <c r="H151" s="285">
        <f>G151/F151*100</f>
        <v>40.46051568989386</v>
      </c>
    </row>
    <row r="152" spans="2:8" s="246" customFormat="1" ht="30" customHeight="1" x14ac:dyDescent="0.25">
      <c r="B152" s="339">
        <v>42</v>
      </c>
      <c r="C152" s="340"/>
      <c r="D152" s="341"/>
      <c r="E152" s="267" t="s">
        <v>172</v>
      </c>
      <c r="F152" s="244">
        <f>F153+F159+F161</f>
        <v>34672</v>
      </c>
      <c r="G152" s="245">
        <f>G153+G159+G161</f>
        <v>14028.47</v>
      </c>
      <c r="H152" s="284">
        <f>G152/F152*100</f>
        <v>40.46051568989386</v>
      </c>
    </row>
    <row r="153" spans="2:8" s="246" customFormat="1" ht="30" customHeight="1" x14ac:dyDescent="0.25">
      <c r="B153" s="339">
        <v>422</v>
      </c>
      <c r="C153" s="340"/>
      <c r="D153" s="341"/>
      <c r="E153" s="267" t="s">
        <v>173</v>
      </c>
      <c r="F153" s="244">
        <f>'[8]JLP(R)FP-Ril'!$L$63</f>
        <v>33345</v>
      </c>
      <c r="G153" s="245">
        <f>SUM(G154:G158)</f>
        <v>14028.47</v>
      </c>
      <c r="H153" s="284">
        <f>G153/F153*100</f>
        <v>42.070685260158939</v>
      </c>
    </row>
    <row r="154" spans="2:8" s="34" customFormat="1" ht="30" customHeight="1" x14ac:dyDescent="0.25">
      <c r="B154" s="336">
        <v>4221</v>
      </c>
      <c r="C154" s="337"/>
      <c r="D154" s="338"/>
      <c r="E154" s="269" t="s">
        <v>109</v>
      </c>
      <c r="F154" s="242"/>
      <c r="G154" s="243">
        <f>'[3]ŠKOLA- preneseni višak'!$G$61</f>
        <v>949.98</v>
      </c>
      <c r="H154" s="279"/>
    </row>
    <row r="155" spans="2:8" s="34" customFormat="1" ht="30" customHeight="1" x14ac:dyDescent="0.25">
      <c r="B155" s="336">
        <v>4222</v>
      </c>
      <c r="C155" s="337"/>
      <c r="D155" s="338"/>
      <c r="E155" s="269" t="s">
        <v>110</v>
      </c>
      <c r="F155" s="242"/>
      <c r="G155" s="243">
        <v>0</v>
      </c>
      <c r="H155" s="279"/>
    </row>
    <row r="156" spans="2:8" s="34" customFormat="1" ht="30" customHeight="1" x14ac:dyDescent="0.25">
      <c r="B156" s="336">
        <v>4223</v>
      </c>
      <c r="C156" s="337"/>
      <c r="D156" s="338"/>
      <c r="E156" s="269" t="s">
        <v>111</v>
      </c>
      <c r="F156" s="242"/>
      <c r="G156" s="243">
        <f>'[3]ŠKOLA- preneseni višak'!$G$63</f>
        <v>2125</v>
      </c>
      <c r="H156" s="279"/>
    </row>
    <row r="157" spans="2:8" s="34" customFormat="1" ht="30" customHeight="1" x14ac:dyDescent="0.25">
      <c r="B157" s="336">
        <v>4226</v>
      </c>
      <c r="C157" s="337"/>
      <c r="D157" s="338"/>
      <c r="E157" s="269" t="s">
        <v>112</v>
      </c>
      <c r="F157" s="242"/>
      <c r="G157" s="243">
        <f>'[3]ŠKOLA- preneseni višak'!$G$64</f>
        <v>6498.16</v>
      </c>
      <c r="H157" s="279"/>
    </row>
    <row r="158" spans="2:8" s="34" customFormat="1" ht="30" customHeight="1" x14ac:dyDescent="0.25">
      <c r="B158" s="336">
        <v>4227</v>
      </c>
      <c r="C158" s="337"/>
      <c r="D158" s="338"/>
      <c r="E158" s="269" t="s">
        <v>113</v>
      </c>
      <c r="F158" s="242"/>
      <c r="G158" s="243">
        <f>'[3]ŠKOLA- preneseni višak'!$G$65</f>
        <v>4455.33</v>
      </c>
      <c r="H158" s="279"/>
    </row>
    <row r="159" spans="2:8" s="246" customFormat="1" ht="30" customHeight="1" x14ac:dyDescent="0.25">
      <c r="B159" s="339">
        <v>424</v>
      </c>
      <c r="C159" s="340"/>
      <c r="D159" s="341"/>
      <c r="E159" s="267" t="s">
        <v>174</v>
      </c>
      <c r="F159" s="244">
        <f>'[8]JLP(R)FP-Ril'!$L$64</f>
        <v>663</v>
      </c>
      <c r="G159" s="245">
        <f>G160</f>
        <v>0</v>
      </c>
      <c r="H159" s="284">
        <f>G159/F159*100</f>
        <v>0</v>
      </c>
    </row>
    <row r="160" spans="2:8" s="34" customFormat="1" ht="30" customHeight="1" x14ac:dyDescent="0.25">
      <c r="B160" s="336">
        <v>4241</v>
      </c>
      <c r="C160" s="337"/>
      <c r="D160" s="338"/>
      <c r="E160" s="269" t="s">
        <v>115</v>
      </c>
      <c r="F160" s="242"/>
      <c r="G160" s="243">
        <v>0</v>
      </c>
      <c r="H160" s="279"/>
    </row>
    <row r="161" spans="2:8" s="246" customFormat="1" ht="30" customHeight="1" x14ac:dyDescent="0.25">
      <c r="B161" s="348">
        <v>426</v>
      </c>
      <c r="C161" s="349"/>
      <c r="D161" s="350"/>
      <c r="E161" s="20" t="s">
        <v>117</v>
      </c>
      <c r="F161" s="244">
        <f>'[8]JLP(R)FP-Ril'!$L$65</f>
        <v>664</v>
      </c>
      <c r="G161" s="245">
        <f>G162</f>
        <v>0</v>
      </c>
      <c r="H161" s="284">
        <f>G161/F161*100</f>
        <v>0</v>
      </c>
    </row>
    <row r="162" spans="2:8" s="34" customFormat="1" ht="30" customHeight="1" x14ac:dyDescent="0.2">
      <c r="B162" s="345">
        <v>4262</v>
      </c>
      <c r="C162" s="346"/>
      <c r="D162" s="347"/>
      <c r="E162" s="63" t="s">
        <v>117</v>
      </c>
      <c r="F162" s="242"/>
      <c r="G162" s="243">
        <v>0</v>
      </c>
      <c r="H162" s="279"/>
    </row>
    <row r="163" spans="2:8" s="275" customFormat="1" ht="30" customHeight="1" x14ac:dyDescent="0.25">
      <c r="B163" s="342" t="s">
        <v>169</v>
      </c>
      <c r="C163" s="343"/>
      <c r="D163" s="344"/>
      <c r="E163" s="272" t="s">
        <v>143</v>
      </c>
      <c r="F163" s="273">
        <f>F164</f>
        <v>1991</v>
      </c>
      <c r="G163" s="274">
        <f>G164</f>
        <v>0</v>
      </c>
      <c r="H163" s="283">
        <f>G163/F163*100</f>
        <v>0</v>
      </c>
    </row>
    <row r="164" spans="2:8" s="246" customFormat="1" ht="30" customHeight="1" x14ac:dyDescent="0.25">
      <c r="B164" s="339">
        <v>42</v>
      </c>
      <c r="C164" s="340"/>
      <c r="D164" s="341"/>
      <c r="E164" s="267" t="s">
        <v>172</v>
      </c>
      <c r="F164" s="244">
        <f>F165</f>
        <v>1991</v>
      </c>
      <c r="G164" s="245">
        <f>G165</f>
        <v>0</v>
      </c>
      <c r="H164" s="284">
        <f>G164/F164*100</f>
        <v>0</v>
      </c>
    </row>
    <row r="165" spans="2:8" s="246" customFormat="1" ht="30" customHeight="1" x14ac:dyDescent="0.25">
      <c r="B165" s="357">
        <v>422</v>
      </c>
      <c r="C165" s="358"/>
      <c r="D165" s="359"/>
      <c r="E165" s="267" t="s">
        <v>173</v>
      </c>
      <c r="F165" s="245">
        <f>'[9]JLP(R)FP-Ril 4.razina '!$O$85</f>
        <v>1991</v>
      </c>
      <c r="G165" s="245">
        <v>0</v>
      </c>
      <c r="H165" s="284">
        <f>G165/F165*100</f>
        <v>0</v>
      </c>
    </row>
    <row r="166" spans="2:8" s="34" customFormat="1" ht="30" customHeight="1" thickBot="1" x14ac:dyDescent="0.3">
      <c r="B166" s="360">
        <v>4226</v>
      </c>
      <c r="C166" s="361"/>
      <c r="D166" s="362"/>
      <c r="E166" s="288" t="s">
        <v>112</v>
      </c>
      <c r="F166" s="286"/>
      <c r="G166" s="287">
        <v>0</v>
      </c>
      <c r="H166" s="289"/>
    </row>
    <row r="167" spans="2:8" s="34" customFormat="1" ht="30" customHeight="1" x14ac:dyDescent="0.25">
      <c r="B167" s="290"/>
      <c r="C167" s="290"/>
      <c r="D167" s="290"/>
      <c r="E167" s="291"/>
      <c r="F167" s="292"/>
      <c r="G167" s="292"/>
      <c r="H167" s="293"/>
    </row>
  </sheetData>
  <mergeCells count="163">
    <mergeCell ref="B61:D61"/>
    <mergeCell ref="B62:D62"/>
    <mergeCell ref="B94:D94"/>
    <mergeCell ref="B138:D138"/>
    <mergeCell ref="B126:D126"/>
    <mergeCell ref="B127:D127"/>
    <mergeCell ref="B137:D137"/>
    <mergeCell ref="B136:D136"/>
    <mergeCell ref="B135:D135"/>
    <mergeCell ref="B134:D134"/>
    <mergeCell ref="B133:D133"/>
    <mergeCell ref="B132:D132"/>
    <mergeCell ref="B131:D131"/>
    <mergeCell ref="B130:D130"/>
    <mergeCell ref="B129:D129"/>
    <mergeCell ref="B128:D128"/>
    <mergeCell ref="B113:D113"/>
    <mergeCell ref="B112:D112"/>
    <mergeCell ref="B111:D111"/>
    <mergeCell ref="B110:D110"/>
    <mergeCell ref="B109:D109"/>
    <mergeCell ref="B80:D80"/>
    <mergeCell ref="B79:D79"/>
    <mergeCell ref="B78:D78"/>
    <mergeCell ref="B29:D29"/>
    <mergeCell ref="B83:D83"/>
    <mergeCell ref="B82:D82"/>
    <mergeCell ref="B81:D81"/>
    <mergeCell ref="B116:D116"/>
    <mergeCell ref="B2:H2"/>
    <mergeCell ref="B139:D139"/>
    <mergeCell ref="B150:D150"/>
    <mergeCell ref="B4:H4"/>
    <mergeCell ref="B6:E6"/>
    <mergeCell ref="B7:E7"/>
    <mergeCell ref="B8:D8"/>
    <mergeCell ref="B21:D21"/>
    <mergeCell ref="B22:D22"/>
    <mergeCell ref="B23:D23"/>
    <mergeCell ref="B24:D24"/>
    <mergeCell ref="B25:D25"/>
    <mergeCell ref="B26:D26"/>
    <mergeCell ref="B27:D27"/>
    <mergeCell ref="B28:D28"/>
    <mergeCell ref="B41:D41"/>
    <mergeCell ref="B30:D30"/>
    <mergeCell ref="B40:D40"/>
    <mergeCell ref="B32:D32"/>
    <mergeCell ref="B31:D31"/>
    <mergeCell ref="B44:D44"/>
    <mergeCell ref="B43:D43"/>
    <mergeCell ref="B42:D42"/>
    <mergeCell ref="B165:D165"/>
    <mergeCell ref="B166:D166"/>
    <mergeCell ref="B164:D164"/>
    <mergeCell ref="B9:D9"/>
    <mergeCell ref="B125:D125"/>
    <mergeCell ref="B149:D149"/>
    <mergeCell ref="B151:D151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105:D105"/>
    <mergeCell ref="B60:D60"/>
    <mergeCell ref="B59:D59"/>
    <mergeCell ref="B58:D58"/>
    <mergeCell ref="B57:D57"/>
    <mergeCell ref="B37:D37"/>
    <mergeCell ref="B36:D36"/>
    <mergeCell ref="B35:D35"/>
    <mergeCell ref="B34:D34"/>
    <mergeCell ref="B33:D33"/>
    <mergeCell ref="B39:D39"/>
    <mergeCell ref="B38:D38"/>
    <mergeCell ref="B49:D49"/>
    <mergeCell ref="B48:D48"/>
    <mergeCell ref="B47:D47"/>
    <mergeCell ref="B46:D46"/>
    <mergeCell ref="B45:D45"/>
    <mergeCell ref="B56:D56"/>
    <mergeCell ref="B55:D55"/>
    <mergeCell ref="B54:D54"/>
    <mergeCell ref="B53:D53"/>
    <mergeCell ref="B50:D50"/>
    <mergeCell ref="B52:D52"/>
    <mergeCell ref="B51:D51"/>
    <mergeCell ref="B66:D66"/>
    <mergeCell ref="B67:D67"/>
    <mergeCell ref="B71:D71"/>
    <mergeCell ref="B70:D70"/>
    <mergeCell ref="B69:D69"/>
    <mergeCell ref="B68:D68"/>
    <mergeCell ref="B144:D144"/>
    <mergeCell ref="B143:D143"/>
    <mergeCell ref="B142:D142"/>
    <mergeCell ref="B141:D141"/>
    <mergeCell ref="B140:D140"/>
    <mergeCell ref="B77:D77"/>
    <mergeCell ref="B108:D108"/>
    <mergeCell ref="B107:D107"/>
    <mergeCell ref="B106:D106"/>
    <mergeCell ref="B84:D84"/>
    <mergeCell ref="B76:D76"/>
    <mergeCell ref="B75:D75"/>
    <mergeCell ref="B74:D74"/>
    <mergeCell ref="B73:D73"/>
    <mergeCell ref="B100:D100"/>
    <mergeCell ref="B104:D104"/>
    <mergeCell ref="B103:D103"/>
    <mergeCell ref="B119:D119"/>
    <mergeCell ref="B148:D148"/>
    <mergeCell ref="B147:D147"/>
    <mergeCell ref="B146:D146"/>
    <mergeCell ref="B145:D145"/>
    <mergeCell ref="B64:D64"/>
    <mergeCell ref="B65:D65"/>
    <mergeCell ref="B63:D63"/>
    <mergeCell ref="B85:D85"/>
    <mergeCell ref="B87:D87"/>
    <mergeCell ref="B102:D102"/>
    <mergeCell ref="B101:D101"/>
    <mergeCell ref="B92:D92"/>
    <mergeCell ref="B91:D91"/>
    <mergeCell ref="B90:D90"/>
    <mergeCell ref="B89:D89"/>
    <mergeCell ref="B93:D93"/>
    <mergeCell ref="B95:D95"/>
    <mergeCell ref="B96:D96"/>
    <mergeCell ref="B97:D97"/>
    <mergeCell ref="B98:D98"/>
    <mergeCell ref="B99:D99"/>
    <mergeCell ref="B88:D88"/>
    <mergeCell ref="B86:D86"/>
    <mergeCell ref="B72:D72"/>
    <mergeCell ref="B118:D118"/>
    <mergeCell ref="B117:D117"/>
    <mergeCell ref="B115:D115"/>
    <mergeCell ref="B114:D114"/>
    <mergeCell ref="B124:D124"/>
    <mergeCell ref="B123:D123"/>
    <mergeCell ref="B122:D122"/>
    <mergeCell ref="B121:D121"/>
    <mergeCell ref="B120:D120"/>
    <mergeCell ref="B154:D154"/>
    <mergeCell ref="B153:D153"/>
    <mergeCell ref="B152:D152"/>
    <mergeCell ref="B163:D163"/>
    <mergeCell ref="B162:D162"/>
    <mergeCell ref="B161:D161"/>
    <mergeCell ref="B160:D160"/>
    <mergeCell ref="B159:D159"/>
    <mergeCell ref="B158:D158"/>
    <mergeCell ref="B157:D157"/>
    <mergeCell ref="B156:D156"/>
    <mergeCell ref="B155:D155"/>
  </mergeCells>
  <pageMargins left="0.7" right="0.7" top="0.75" bottom="0.75" header="0.3" footer="0.3"/>
  <pageSetup paperSize="9" scale="83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Programska klasifikacija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Ivana</cp:lastModifiedBy>
  <cp:lastPrinted>2026-01-28T13:11:04Z</cp:lastPrinted>
  <dcterms:created xsi:type="dcterms:W3CDTF">2022-08-12T12:51:27Z</dcterms:created>
  <dcterms:modified xsi:type="dcterms:W3CDTF">2026-01-29T10:42:59Z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 JLP(R)S.xlsx</vt:lpwstr>
  </property>
</Properties>
</file>