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2\12.22\"/>
    </mc:Choice>
  </mc:AlternateContent>
  <bookViews>
    <workbookView xWindow="0" yWindow="0" windowWidth="25440" windowHeight="13125" firstSheet="1" activeTab="5"/>
  </bookViews>
  <sheets>
    <sheet name="izvješće rashodi- GRAD" sheetId="2" r:id="rId1"/>
    <sheet name=" izvješće prihodi-GRAD" sheetId="10" r:id="rId2"/>
    <sheet name="POSEBNI DIO PO IZVORIMA-UKUPNO " sheetId="15" r:id="rId3"/>
    <sheet name="OPĆI DIO-EKONOMSKA KLASIF." sheetId="13" r:id="rId4"/>
    <sheet name="OPĆI DIO-PO IZVORIMA" sheetId="14" r:id="rId5"/>
    <sheet name="OPĆI DIO" sheetId="16" r:id="rId6"/>
  </sheets>
  <externalReferences>
    <externalReference r:id="rId7"/>
    <externalReference r:id="rId8"/>
    <externalReference r:id="rId9"/>
  </externalReferences>
  <definedNames>
    <definedName name="_xlnm.Print_Titles" localSheetId="0">'izvješće rashodi- GRAD'!$7:$7</definedName>
    <definedName name="_xlnm.Print_Area" localSheetId="1">' izvješće prihodi-GRAD'!$A:$C</definedName>
    <definedName name="_xlnm.Print_Area" localSheetId="0">'izvješće rashodi- GRAD'!$A:$D</definedName>
  </definedNames>
  <calcPr calcId="162913"/>
</workbook>
</file>

<file path=xl/calcChain.xml><?xml version="1.0" encoding="utf-8"?>
<calcChain xmlns="http://schemas.openxmlformats.org/spreadsheetml/2006/main">
  <c r="J29" i="14" l="1"/>
  <c r="H27" i="16" l="1"/>
  <c r="J51" i="14"/>
  <c r="J74" i="15" l="1"/>
  <c r="J46" i="14" l="1"/>
  <c r="J43" i="14"/>
  <c r="J36" i="14"/>
  <c r="J28" i="14"/>
  <c r="J19" i="14"/>
  <c r="J12" i="14"/>
  <c r="J18" i="14"/>
  <c r="F36" i="13"/>
  <c r="F35" i="13"/>
  <c r="F26" i="13"/>
  <c r="J219" i="15"/>
  <c r="J195" i="15"/>
  <c r="J75" i="15"/>
  <c r="I136" i="15"/>
  <c r="I146" i="15"/>
  <c r="K146" i="15" s="1"/>
  <c r="I147" i="15"/>
  <c r="K147" i="15" s="1"/>
  <c r="J145" i="15"/>
  <c r="J148" i="15" s="1"/>
  <c r="J131" i="15"/>
  <c r="I132" i="15"/>
  <c r="E46" i="13" s="1"/>
  <c r="I133" i="15"/>
  <c r="E50" i="13" s="1"/>
  <c r="I134" i="15"/>
  <c r="E52" i="13" s="1"/>
  <c r="J135" i="15"/>
  <c r="I192" i="15"/>
  <c r="I184" i="15"/>
  <c r="I183" i="15"/>
  <c r="I182" i="15"/>
  <c r="I174" i="15"/>
  <c r="I173" i="15"/>
  <c r="I172" i="15"/>
  <c r="I164" i="15"/>
  <c r="I163" i="15"/>
  <c r="I162" i="15"/>
  <c r="I138" i="15"/>
  <c r="I137" i="15"/>
  <c r="I120" i="15"/>
  <c r="I118" i="15"/>
  <c r="I117" i="15"/>
  <c r="I116" i="15"/>
  <c r="I115" i="15"/>
  <c r="I114" i="15"/>
  <c r="I106" i="15"/>
  <c r="I98" i="15"/>
  <c r="I96" i="15"/>
  <c r="I95" i="15"/>
  <c r="I94" i="15"/>
  <c r="I93" i="15"/>
  <c r="I92" i="15"/>
  <c r="I71" i="15"/>
  <c r="I52" i="15"/>
  <c r="I23" i="15"/>
  <c r="I44" i="15"/>
  <c r="I43" i="15"/>
  <c r="I15" i="15"/>
  <c r="I16" i="15"/>
  <c r="E105" i="13" l="1"/>
  <c r="E87" i="13"/>
  <c r="E77" i="13"/>
  <c r="E102" i="13"/>
  <c r="E67" i="13"/>
  <c r="E96" i="13"/>
  <c r="E55" i="13"/>
  <c r="E79" i="13"/>
  <c r="E60" i="13"/>
  <c r="J47" i="14"/>
  <c r="I135" i="15"/>
  <c r="I131" i="15"/>
  <c r="I145" i="15"/>
  <c r="I148" i="15" l="1"/>
  <c r="K148" i="15" s="1"/>
  <c r="K145" i="15"/>
  <c r="K204" i="15"/>
  <c r="K26" i="15"/>
  <c r="K24" i="15"/>
  <c r="H93" i="13"/>
  <c r="H92" i="13"/>
  <c r="H26" i="13"/>
  <c r="E33" i="13"/>
  <c r="E32" i="13" l="1"/>
  <c r="D33" i="13"/>
  <c r="K184" i="15" l="1"/>
  <c r="K182" i="15"/>
  <c r="K136" i="15"/>
  <c r="K192" i="15"/>
  <c r="K174" i="15"/>
  <c r="K173" i="15"/>
  <c r="K172" i="15"/>
  <c r="K163" i="15"/>
  <c r="K138" i="15"/>
  <c r="K137" i="15"/>
  <c r="K132" i="15"/>
  <c r="K120" i="15"/>
  <c r="K118" i="15"/>
  <c r="K117" i="15"/>
  <c r="K116" i="15"/>
  <c r="K115" i="15"/>
  <c r="K106" i="15"/>
  <c r="K96" i="15"/>
  <c r="K71" i="15"/>
  <c r="K52" i="15"/>
  <c r="K44" i="15"/>
  <c r="K43" i="15"/>
  <c r="I35" i="15"/>
  <c r="K35" i="15" s="1"/>
  <c r="K23" i="15"/>
  <c r="K15" i="15"/>
  <c r="K16" i="15"/>
  <c r="K95" i="15" l="1"/>
  <c r="I113" i="15"/>
  <c r="K114" i="15"/>
  <c r="K134" i="15"/>
  <c r="K183" i="15"/>
  <c r="K93" i="15"/>
  <c r="K164" i="15"/>
  <c r="K92" i="15"/>
  <c r="K98" i="15"/>
  <c r="K94" i="15"/>
  <c r="K133" i="15"/>
  <c r="K162" i="15"/>
  <c r="C50" i="2"/>
  <c r="C37" i="2"/>
  <c r="C51" i="2" l="1"/>
  <c r="I20" i="14"/>
  <c r="K20" i="14" s="1"/>
  <c r="E92" i="13"/>
  <c r="E95" i="13" l="1"/>
  <c r="I15" i="16" s="1"/>
  <c r="E86" i="13" l="1"/>
  <c r="E54" i="13"/>
  <c r="I105" i="15"/>
  <c r="I107" i="15" s="1"/>
  <c r="J105" i="15"/>
  <c r="K105" i="15" l="1"/>
  <c r="J107" i="15"/>
  <c r="K107" i="15" s="1"/>
  <c r="K19" i="14" l="1"/>
  <c r="J217" i="15"/>
  <c r="J25" i="15" l="1"/>
  <c r="I25" i="15"/>
  <c r="K25" i="15" l="1"/>
  <c r="I22" i="15"/>
  <c r="J22" i="15"/>
  <c r="I27" i="15" l="1"/>
  <c r="K22" i="15"/>
  <c r="J27" i="15"/>
  <c r="K27" i="15" l="1"/>
  <c r="E18" i="13"/>
  <c r="E17" i="13" s="1"/>
  <c r="I217" i="15"/>
  <c r="K217" i="15" s="1"/>
  <c r="J181" i="15"/>
  <c r="I181" i="15" l="1"/>
  <c r="K181" i="15" s="1"/>
  <c r="J25" i="16"/>
  <c r="I25" i="16"/>
  <c r="H25" i="16"/>
  <c r="J203" i="15"/>
  <c r="I203" i="15"/>
  <c r="I205" i="15" s="1"/>
  <c r="I29" i="14" s="1"/>
  <c r="I51" i="14" s="1"/>
  <c r="J171" i="15"/>
  <c r="J191" i="15"/>
  <c r="J185" i="15"/>
  <c r="J119" i="15"/>
  <c r="J113" i="15"/>
  <c r="K113" i="15" s="1"/>
  <c r="I119" i="15"/>
  <c r="I121" i="15" s="1"/>
  <c r="K119" i="15" l="1"/>
  <c r="J205" i="15"/>
  <c r="K203" i="15"/>
  <c r="J175" i="15"/>
  <c r="J48" i="14"/>
  <c r="J49" i="14" s="1"/>
  <c r="J121" i="15"/>
  <c r="J193" i="15"/>
  <c r="J139" i="15"/>
  <c r="J161" i="15"/>
  <c r="J97" i="15"/>
  <c r="J91" i="15"/>
  <c r="J51" i="15"/>
  <c r="J53" i="15" s="1"/>
  <c r="J42" i="14" s="1"/>
  <c r="J42" i="15"/>
  <c r="J34" i="15"/>
  <c r="J14" i="15"/>
  <c r="J17" i="15" s="1"/>
  <c r="J11" i="14" s="1"/>
  <c r="J70" i="15"/>
  <c r="J72" i="15" s="1"/>
  <c r="I185" i="15"/>
  <c r="I97" i="15"/>
  <c r="I70" i="15"/>
  <c r="I51" i="15"/>
  <c r="I34" i="15"/>
  <c r="I36" i="15" s="1"/>
  <c r="F105" i="13"/>
  <c r="G105" i="13" s="1"/>
  <c r="F102" i="13"/>
  <c r="G102" i="13" s="1"/>
  <c r="F93" i="13"/>
  <c r="F87" i="13"/>
  <c r="F79" i="13"/>
  <c r="F77" i="13"/>
  <c r="F67" i="13"/>
  <c r="F60" i="13"/>
  <c r="F46" i="13"/>
  <c r="F50" i="13"/>
  <c r="F52" i="13"/>
  <c r="F55" i="13"/>
  <c r="K185" i="15" l="1"/>
  <c r="I219" i="15"/>
  <c r="I72" i="15"/>
  <c r="K72" i="15" s="1"/>
  <c r="K70" i="15"/>
  <c r="K97" i="15"/>
  <c r="I53" i="15"/>
  <c r="K51" i="15"/>
  <c r="K205" i="15"/>
  <c r="J220" i="15"/>
  <c r="J218" i="15"/>
  <c r="K121" i="15"/>
  <c r="J165" i="15"/>
  <c r="J45" i="15"/>
  <c r="J36" i="15"/>
  <c r="K34" i="15"/>
  <c r="G79" i="13"/>
  <c r="G77" i="13"/>
  <c r="G67" i="13"/>
  <c r="G60" i="13"/>
  <c r="G55" i="13"/>
  <c r="G52" i="13"/>
  <c r="G50" i="13"/>
  <c r="I27" i="14"/>
  <c r="E22" i="13"/>
  <c r="E21" i="13" s="1"/>
  <c r="F86" i="13"/>
  <c r="G87" i="13"/>
  <c r="F92" i="13"/>
  <c r="G92" i="13" s="1"/>
  <c r="G93" i="13"/>
  <c r="K219" i="15"/>
  <c r="I26" i="14"/>
  <c r="I48" i="14" s="1"/>
  <c r="K48" i="14" s="1"/>
  <c r="J221" i="15"/>
  <c r="F96" i="13"/>
  <c r="I191" i="15"/>
  <c r="J99" i="15"/>
  <c r="K131" i="15"/>
  <c r="I42" i="15"/>
  <c r="I45" i="15" s="1"/>
  <c r="I91" i="15"/>
  <c r="I99" i="15" s="1"/>
  <c r="I171" i="15"/>
  <c r="I14" i="15"/>
  <c r="K135" i="15"/>
  <c r="I161" i="15"/>
  <c r="I165" i="15" s="1"/>
  <c r="F54" i="13"/>
  <c r="F45" i="13"/>
  <c r="D105" i="13"/>
  <c r="H105" i="13" s="1"/>
  <c r="D102" i="13"/>
  <c r="H102" i="13" s="1"/>
  <c r="D96" i="13"/>
  <c r="D93" i="13"/>
  <c r="D92" i="13" s="1"/>
  <c r="D87" i="13"/>
  <c r="D86" i="13" s="1"/>
  <c r="D79" i="13"/>
  <c r="H79" i="13" s="1"/>
  <c r="D77" i="13"/>
  <c r="H77" i="13" s="1"/>
  <c r="D67" i="13"/>
  <c r="H67" i="13" s="1"/>
  <c r="D60" i="13"/>
  <c r="H60" i="13" s="1"/>
  <c r="D55" i="13"/>
  <c r="H55" i="13" s="1"/>
  <c r="D46" i="13"/>
  <c r="H46" i="13" s="1"/>
  <c r="D52" i="13"/>
  <c r="H52" i="13" s="1"/>
  <c r="D50" i="13"/>
  <c r="H50" i="13" s="1"/>
  <c r="F32" i="13"/>
  <c r="D32" i="13"/>
  <c r="F28" i="13"/>
  <c r="D28" i="13"/>
  <c r="D29" i="13" s="1"/>
  <c r="F25" i="13"/>
  <c r="H25" i="13" s="1"/>
  <c r="D25" i="13"/>
  <c r="F21" i="13"/>
  <c r="D21" i="13"/>
  <c r="D22" i="13" s="1"/>
  <c r="F17" i="13"/>
  <c r="D17" i="13"/>
  <c r="F13" i="13"/>
  <c r="D13" i="13"/>
  <c r="D14" i="13" s="1"/>
  <c r="K53" i="15" l="1"/>
  <c r="E27" i="13"/>
  <c r="H32" i="13"/>
  <c r="F33" i="13"/>
  <c r="G32" i="13"/>
  <c r="H87" i="13"/>
  <c r="H28" i="13"/>
  <c r="D18" i="13"/>
  <c r="H18" i="13" s="1"/>
  <c r="H17" i="13"/>
  <c r="H13" i="13"/>
  <c r="E26" i="13"/>
  <c r="G26" i="13" s="1"/>
  <c r="I42" i="14"/>
  <c r="K42" i="14" s="1"/>
  <c r="I193" i="15"/>
  <c r="I221" i="15" s="1"/>
  <c r="K221" i="15" s="1"/>
  <c r="K191" i="15"/>
  <c r="K165" i="15"/>
  <c r="K161" i="15"/>
  <c r="K91" i="15"/>
  <c r="I17" i="15"/>
  <c r="K17" i="15" s="1"/>
  <c r="K14" i="15"/>
  <c r="K42" i="15"/>
  <c r="I175" i="15"/>
  <c r="K175" i="15" s="1"/>
  <c r="K171" i="15"/>
  <c r="K51" i="14"/>
  <c r="K29" i="14"/>
  <c r="J216" i="15"/>
  <c r="K99" i="15"/>
  <c r="J35" i="14"/>
  <c r="K45" i="15"/>
  <c r="J27" i="14"/>
  <c r="K36" i="15"/>
  <c r="G96" i="13"/>
  <c r="H96" i="13"/>
  <c r="G86" i="13"/>
  <c r="H86" i="13"/>
  <c r="G54" i="13"/>
  <c r="I35" i="14"/>
  <c r="E14" i="13"/>
  <c r="E13" i="13" s="1"/>
  <c r="G13" i="13" s="1"/>
  <c r="F29" i="13"/>
  <c r="F22" i="13"/>
  <c r="G22" i="13" s="1"/>
  <c r="H22" i="13" s="1"/>
  <c r="G21" i="13"/>
  <c r="H21" i="13" s="1"/>
  <c r="F14" i="13"/>
  <c r="F18" i="13"/>
  <c r="G18" i="13" s="1"/>
  <c r="G17" i="13"/>
  <c r="F95" i="13"/>
  <c r="I12" i="14"/>
  <c r="I216" i="15"/>
  <c r="D95" i="13"/>
  <c r="H15" i="16" s="1"/>
  <c r="D54" i="13"/>
  <c r="H54" i="13" s="1"/>
  <c r="D45" i="13"/>
  <c r="H45" i="13" s="1"/>
  <c r="J14" i="16"/>
  <c r="I139" i="15"/>
  <c r="D35" i="13"/>
  <c r="H11" i="16" s="1"/>
  <c r="H10" i="16" s="1"/>
  <c r="I195" i="15" l="1"/>
  <c r="G33" i="13"/>
  <c r="H33" i="13"/>
  <c r="E25" i="13"/>
  <c r="G25" i="13" s="1"/>
  <c r="I218" i="15"/>
  <c r="K218" i="15" s="1"/>
  <c r="I11" i="14"/>
  <c r="K11" i="14" s="1"/>
  <c r="I74" i="15"/>
  <c r="E29" i="13"/>
  <c r="E28" i="13" s="1"/>
  <c r="G28" i="13" s="1"/>
  <c r="K139" i="15"/>
  <c r="I28" i="14"/>
  <c r="K28" i="14" s="1"/>
  <c r="K35" i="14"/>
  <c r="I43" i="14"/>
  <c r="K43" i="14" s="1"/>
  <c r="K193" i="15"/>
  <c r="G14" i="13"/>
  <c r="H14" i="13"/>
  <c r="H29" i="13"/>
  <c r="J222" i="15"/>
  <c r="K216" i="15"/>
  <c r="K27" i="14"/>
  <c r="G95" i="13"/>
  <c r="H95" i="13"/>
  <c r="F107" i="13"/>
  <c r="J15" i="16"/>
  <c r="J13" i="16" s="1"/>
  <c r="H14" i="16"/>
  <c r="H13" i="16" s="1"/>
  <c r="H16" i="16" s="1"/>
  <c r="I220" i="15"/>
  <c r="K220" i="15" s="1"/>
  <c r="I36" i="14"/>
  <c r="K36" i="14" s="1"/>
  <c r="K12" i="14"/>
  <c r="J11" i="16"/>
  <c r="J10" i="16" s="1"/>
  <c r="D107" i="13"/>
  <c r="J50" i="14"/>
  <c r="H107" i="13" l="1"/>
  <c r="G29" i="13"/>
  <c r="K74" i="15"/>
  <c r="I75" i="15"/>
  <c r="K75" i="15" s="1"/>
  <c r="I47" i="14"/>
  <c r="K47" i="14" s="1"/>
  <c r="I50" i="14"/>
  <c r="K50" i="14" s="1"/>
  <c r="J16" i="16"/>
  <c r="I222" i="15"/>
  <c r="K222" i="15" s="1"/>
  <c r="K195" i="15"/>
  <c r="J27" i="16" l="1"/>
  <c r="C20" i="10"/>
  <c r="C13" i="10"/>
  <c r="C21" i="10" l="1"/>
  <c r="I18" i="14" l="1"/>
  <c r="K18" i="14" l="1"/>
  <c r="I49" i="14"/>
  <c r="K49" i="14" s="1"/>
  <c r="I46" i="14"/>
  <c r="K46" i="14" s="1"/>
  <c r="G46" i="13" l="1"/>
  <c r="E45" i="13"/>
  <c r="E107" i="13" s="1"/>
  <c r="I14" i="16" l="1"/>
  <c r="I13" i="16" s="1"/>
  <c r="G45" i="13"/>
  <c r="G107" i="13"/>
  <c r="I11" i="16"/>
  <c r="I10" i="16" s="1"/>
  <c r="E35" i="13"/>
  <c r="I16" i="16" l="1"/>
  <c r="I27" i="16" s="1"/>
  <c r="G35" i="13"/>
  <c r="H35" i="13" s="1"/>
  <c r="E36" i="13"/>
</calcChain>
</file>

<file path=xl/sharedStrings.xml><?xml version="1.0" encoding="utf-8"?>
<sst xmlns="http://schemas.openxmlformats.org/spreadsheetml/2006/main" count="533" uniqueCount="236">
  <si>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</si>
  <si>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</si>
  <si>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</si>
  <si>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</si>
  <si>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</si>
  <si>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</si>
  <si>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</si>
  <si>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</si>
  <si>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</si>
  <si>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</si>
  <si>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</si>
  <si>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</si>
  <si>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</si>
  <si>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</si>
  <si>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</si>
  <si>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</si>
  <si>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</si>
  <si>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</si>
  <si>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</si>
  <si>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</si>
  <si>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</si>
  <si>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</si>
  <si>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</si>
  <si>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</si>
  <si>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</si>
  <si>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</si>
  <si>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</si>
  <si>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</si>
  <si>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</si>
  <si>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</si>
  <si>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</si>
  <si>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</si>
  <si>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</si>
  <si>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</si>
  <si>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</si>
  <si>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</si>
  <si>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</si>
  <si>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</si>
  <si>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</si>
  <si>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</si>
  <si>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</si>
  <si>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</si>
  <si>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</si>
  <si>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</si>
  <si>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</si>
  <si>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</si>
  <si>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</si>
  <si>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</si>
  <si>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</si>
  <si>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</si>
  <si>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</si>
  <si>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</si>
  <si>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</si>
  <si>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</si>
  <si>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</si>
  <si>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</si>
  <si>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</si>
  <si>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</si>
  <si>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</si>
  <si>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</si>
  <si>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</si>
  <si>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</si>
  <si>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</si>
  <si>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</si>
  <si>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OPĆI DIO</t>
  </si>
  <si>
    <t>PO EKONOMSKOJ KLASIFIKACIJI</t>
  </si>
  <si>
    <t>PRIHODI I PRIMICI</t>
  </si>
  <si>
    <t>RAČUN PRIHODA/PRIMITAKA</t>
  </si>
  <si>
    <t>NAZIV RAČUNA</t>
  </si>
  <si>
    <t>INDEKS</t>
  </si>
  <si>
    <t>Prihodi iz inozemstva i od subjekata unutar općeg proračuna</t>
  </si>
  <si>
    <t>Prihodi od imovine</t>
  </si>
  <si>
    <t>Kamata po viđenju</t>
  </si>
  <si>
    <t>Prihodi od upravnih i administrativnihpristojbi, pristojbi po posebnim propisima i naknada</t>
  </si>
  <si>
    <t>Prihodi po posebnim propisima- participacija</t>
  </si>
  <si>
    <t>Prihodi po posebnim propisima-privatni ispiti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</si>
  <si>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</si>
  <si>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</si>
  <si>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</si>
  <si>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</si>
  <si>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UKUPNO PRIHODI</t>
  </si>
  <si>
    <t>Tekuće pomoći proračunskih korisnika iz proračuna koji im nije nadležan- AZZO</t>
  </si>
  <si>
    <t>Tekuće pomoći proračunskih korisnika iz proračuna koji im nije nadležan-MZO</t>
  </si>
  <si>
    <t>Prihodi od prodaje proivoda i robe te pruženih usluga, prihod od donacija te povrati po protestiranim jamstvima</t>
  </si>
  <si>
    <t>Donacije od pravnih i fizičkih osoba izvan općeg proračuna i pvrat donacija po protestiranim jamstvima</t>
  </si>
  <si>
    <t>UKUPNO PRIHODI + VIŠAK KORIŠTEN ZA POKRIĆE RASHODA</t>
  </si>
  <si>
    <t>RASHODI I IZDACI</t>
  </si>
  <si>
    <t>RAČUN RASHODA/IZDATAKA</t>
  </si>
  <si>
    <t xml:space="preserve">Rashodi za zaposlene </t>
  </si>
  <si>
    <t xml:space="preserve">Plaće   </t>
  </si>
  <si>
    <t>Plaće za redovan rad</t>
  </si>
  <si>
    <t>Plaće za prekovremeni rad</t>
  </si>
  <si>
    <t>Doprinosi na plaće</t>
  </si>
  <si>
    <t>Materijalni rashodi</t>
  </si>
  <si>
    <t>Naknade troškova zaposlenima</t>
  </si>
  <si>
    <t>Stručno usavršavanje</t>
  </si>
  <si>
    <t xml:space="preserve">Rashodi za materijal i energiju </t>
  </si>
  <si>
    <t>Uredski materijal</t>
  </si>
  <si>
    <t>Materijal i sirovine</t>
  </si>
  <si>
    <t>Sitan inventar i auto gume</t>
  </si>
  <si>
    <t>Sl.rad.i zašt.odjeća i obuća</t>
  </si>
  <si>
    <t xml:space="preserve">Rashodi za usluge </t>
  </si>
  <si>
    <t>Premije osiguranja</t>
  </si>
  <si>
    <t>Troškovi sudskih postupaka</t>
  </si>
  <si>
    <t>Financijski rashodi</t>
  </si>
  <si>
    <t xml:space="preserve">Ostali financijski rashodi </t>
  </si>
  <si>
    <t>Negativne tečajne razlike</t>
  </si>
  <si>
    <t>Zatezne kamate</t>
  </si>
  <si>
    <t>Rashodi za nabavu neproizvedene dugotrajne imovine</t>
  </si>
  <si>
    <t>Nematerijalna imovina</t>
  </si>
  <si>
    <t xml:space="preserve">Rashodi za nabavu proizvodne dugotrajne imovine </t>
  </si>
  <si>
    <t xml:space="preserve">Postrojenja i oprema </t>
  </si>
  <si>
    <t>Ostala oprema</t>
  </si>
  <si>
    <t xml:space="preserve">Knjige, umjetnička djela </t>
  </si>
  <si>
    <t>Knjige</t>
  </si>
  <si>
    <t>Ulaganja u računalne prog.</t>
  </si>
  <si>
    <t>UKUPNO  RASHODI</t>
  </si>
  <si>
    <t>Umjetnička djela</t>
  </si>
  <si>
    <t>Naknade za prijevoz</t>
  </si>
  <si>
    <t>Doprinosi za zdravstveno osiguranje</t>
  </si>
  <si>
    <t>Zdravstene i veterinarske usluge</t>
  </si>
  <si>
    <t>Materijal i dijelovi za tekuće i invvesticijsko održavanje</t>
  </si>
  <si>
    <t>Nakn. za koriš. osob. aut. u sl. svrhe</t>
  </si>
  <si>
    <t>Usluge tekućeg i investicijskog održavanja opreme</t>
  </si>
  <si>
    <t>5=4/3*100</t>
  </si>
  <si>
    <t>PRIHODI</t>
  </si>
  <si>
    <t>RASHODI</t>
  </si>
  <si>
    <t>Izvor financiranja 1 Opći prihodi i primici</t>
  </si>
  <si>
    <t>Račun prihoda/   primitaka</t>
  </si>
  <si>
    <t>Naziv računa</t>
  </si>
  <si>
    <t>Prihodi iz nadležog proračuna za financiranje rashoda poslovanja</t>
  </si>
  <si>
    <t>Prihodi iz nadležnog proračuna za financiranje rashoda z anabavu nefinancijske imovine</t>
  </si>
  <si>
    <t>UKUPNO izvor financiranja Opći prihodi i primici</t>
  </si>
  <si>
    <t>Prihodi po posebnim propisima</t>
  </si>
  <si>
    <t>Sufinanciranje cijene usluge,participacije i slično</t>
  </si>
  <si>
    <t>UKUPNO izvor financiranja Prihodi za posebne namjene</t>
  </si>
  <si>
    <t>Pomoći iz inozemstva i od subjekata unutar općeg proračuna</t>
  </si>
  <si>
    <t>Pomoći proračunskim korisnicima iz proračuna koji i nije nadležan-MZO</t>
  </si>
  <si>
    <t>Pomoći proračunskim korisnicima iz proračuna koji i nije nadležan-AZOO</t>
  </si>
  <si>
    <t>UKUPNO izvor financiranja Pomoći</t>
  </si>
  <si>
    <t>Prihodi od prodaje proizvoda i robe te pruženih usluga</t>
  </si>
  <si>
    <t>Donacije od pravnih i fizičkih osoba izvan općeg proračuna</t>
  </si>
  <si>
    <t>UKUPNO izvor financiranja Donacije</t>
  </si>
  <si>
    <t>Višak/manjak prihoda</t>
  </si>
  <si>
    <t>Višak prihoda poslovanja</t>
  </si>
  <si>
    <t>UKUPNO izvor financiranja Prihodi za posebne namjene-preneseni višak</t>
  </si>
  <si>
    <t>Sveukupno prihodi</t>
  </si>
  <si>
    <t>Sveukupno prihodi + preneseni višak</t>
  </si>
  <si>
    <t>A100605 Redovna djelatnost</t>
  </si>
  <si>
    <t>Račun rashoda/  izdataka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</si>
  <si>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</si>
  <si>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</si>
  <si>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</si>
  <si>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</si>
  <si>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</si>
  <si>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</si>
  <si>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K101606 Opremanje</t>
  </si>
  <si>
    <t>Rashodi za nabavu proizvodne dugotrajne imovine</t>
  </si>
  <si>
    <t>Postrojenje i oprema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</si>
  <si>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</si>
  <si>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</si>
  <si>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</si>
  <si>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</si>
  <si>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Opći prihodi i primci</t>
  </si>
  <si>
    <t>Prihodi za posebne namjene</t>
  </si>
  <si>
    <t>Pomoći</t>
  </si>
  <si>
    <t>Donacije</t>
  </si>
  <si>
    <t>PREGLED UKUPNIH PRIHODA I RASHODA PO IZVORIMA FINANCIRANJA</t>
  </si>
  <si>
    <t>Oznaka IF</t>
  </si>
  <si>
    <t>Naziv izvora financiranja</t>
  </si>
  <si>
    <t>Ukupno prihodi</t>
  </si>
  <si>
    <t>Ukupno rashodi</t>
  </si>
  <si>
    <t>Indeks</t>
  </si>
  <si>
    <t>ODNOS</t>
  </si>
  <si>
    <t>UKUPNO izvor financiranja Prihodi za posebne namjene-ODNOS</t>
  </si>
  <si>
    <t>Donos</t>
  </si>
  <si>
    <t xml:space="preserve">Sveukupno rashodi </t>
  </si>
  <si>
    <t xml:space="preserve"> DONOS</t>
  </si>
  <si>
    <t>Ukupno donos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</si>
  <si>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</si>
  <si>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</si>
  <si>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</si>
  <si>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</si>
  <si>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</si>
  <si>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</si>
  <si>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</si>
  <si>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</si>
  <si>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</si>
  <si>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</si>
  <si>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VIŠAK /MANJAK+DONOS+NETO FINANCIRANJE</t>
  </si>
  <si>
    <t>PRIHODI/RASHODI TEKUĆA GODINA</t>
  </si>
  <si>
    <t>RAČUN FINANCIRANJA</t>
  </si>
  <si>
    <t>Izvorni plan 2022.</t>
  </si>
  <si>
    <t>Tekući plan 2022.</t>
  </si>
  <si>
    <t>Ostvarenje/izvršenje 2022.</t>
  </si>
  <si>
    <t>PLAN PRORAČUNA 2022.</t>
  </si>
  <si>
    <t>TEKUĆI PLAN 2022.</t>
  </si>
  <si>
    <t>Izvor financiranja 3 Vlastiti prihodi</t>
  </si>
  <si>
    <t>Izvorni plan 2021.</t>
  </si>
  <si>
    <t>Prihodi od financijske imovine</t>
  </si>
  <si>
    <t>Izvor financiranja 4 Prihodi za posebne namjene</t>
  </si>
  <si>
    <t>Izvor financiranja 5 Pomoći</t>
  </si>
  <si>
    <t>Izvor financiranja 6 Donacije</t>
  </si>
  <si>
    <t>Vlastiti prihodi</t>
  </si>
  <si>
    <t>UKUPNO izvor financiranja Vlastiti prihodi</t>
  </si>
  <si>
    <t>ŠIFRA</t>
  </si>
  <si>
    <t>4=3/2*100</t>
  </si>
  <si>
    <t>Laboratorijske usluge</t>
  </si>
  <si>
    <t>Pomoći proračunskim korisnicima iz proračuna koji im nije nadležan</t>
  </si>
  <si>
    <t>Prihodi iz nadležnog proračuna za financiranje redovne djelatnosti proračunskih korisnika</t>
  </si>
  <si>
    <t>Ravnateljica: Zrinka Barić</t>
  </si>
  <si>
    <t>POSEBNI DIO</t>
  </si>
  <si>
    <t>PO PROGRAMSKOJ, EKONOMSKOJ KLASIFIKACIJI I IZVORIMA FINANCIRANJA</t>
  </si>
  <si>
    <t>Plaće za posebne uvjete rada</t>
  </si>
  <si>
    <t>6=4/2*100</t>
  </si>
  <si>
    <t>Predsjednik Školskog odbora: Goran Jurić</t>
  </si>
  <si>
    <t>Razdoblje: 01.01. - 31.12. 2022.</t>
  </si>
  <si>
    <t>OSTVARENJE/IZVRŠENJE 1.-12. 2022.</t>
  </si>
  <si>
    <t>OSTVARENJE/IZVRŠENJE 1.-12. 2021.</t>
  </si>
  <si>
    <t>Ostvarenje/izvršenje 1.-12. 2022.</t>
  </si>
  <si>
    <t>IZVRŠENJE I.-XII. 2022.</t>
  </si>
  <si>
    <t>IZVRŠENJE  OD I.-XII. 2021.</t>
  </si>
  <si>
    <t>Energija</t>
  </si>
  <si>
    <t>GODIŠNJI IZVJEŠTAJ O IZVRŠENJU FINANCIJSKOG PLANA ZA I.-XII. 2022.G.</t>
  </si>
  <si>
    <t>Kapitalne donacije trgovačkih društava</t>
  </si>
  <si>
    <t>GODIŠNJI IZVJEŠTAJ O IZVRŠENJU FINANCIJSKOG PLANA ZA I.-XII.  2022.G.</t>
  </si>
  <si>
    <t>UKUPAN DONOS  VIŠKA/MANJKA  IZ PRETHODNE(IH) GODINE(A)</t>
  </si>
  <si>
    <t>VIŠAK IZ PRETHODNE(IH) GODINE KOJI ĆE SE RASPOREDITI/POKRITI</t>
  </si>
  <si>
    <t>VIŠKOVI/MANJKOVI</t>
  </si>
  <si>
    <t>Izvor financiranja 94 Prihodi za posebne namjene- višak</t>
  </si>
  <si>
    <t>Prihodi za posebne namjene - preneseni višak- višak</t>
  </si>
  <si>
    <t>Izvor financiranja 94 Prihodi za posebne namjene- preneseni višak</t>
  </si>
  <si>
    <t>Izvor financiranja 94 Prihodi za posebne namjene</t>
  </si>
  <si>
    <t>Odnos</t>
  </si>
  <si>
    <t>U Belom Manastiru,    16.03. 2023.</t>
  </si>
  <si>
    <t>U Belom Manastiru,    13.03.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</si>
</sst>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theme="4" tint="-0.249977111117893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0" fontId="5" fillId="7" borderId="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/>
    </xf>
    <xf numFmtId="0" fontId="6" fillId="8" borderId="14" xfId="0" applyFont="1" applyFill="1" applyBorder="1"/>
    <xf numFmtId="0" fontId="6" fillId="8" borderId="1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horizontal="center"/>
    </xf>
    <xf numFmtId="4" fontId="6" fillId="0" borderId="23" xfId="0" applyNumberFormat="1" applyFont="1" applyBorder="1"/>
    <xf numFmtId="0" fontId="6" fillId="0" borderId="17" xfId="0" applyFont="1" applyBorder="1" applyAlignment="1">
      <alignment horizontal="center"/>
    </xf>
    <xf numFmtId="4" fontId="6" fillId="0" borderId="1" xfId="0" applyNumberFormat="1" applyFont="1" applyBorder="1"/>
    <xf numFmtId="0" fontId="5" fillId="0" borderId="17" xfId="0" applyFont="1" applyBorder="1" applyAlignment="1">
      <alignment horizontal="center"/>
    </xf>
    <xf numFmtId="4" fontId="5" fillId="0" borderId="1" xfId="0" applyNumberFormat="1" applyFont="1" applyBorder="1"/>
    <xf numFmtId="0" fontId="6" fillId="0" borderId="14" xfId="0" applyFont="1" applyBorder="1" applyAlignment="1">
      <alignment horizontal="center"/>
    </xf>
    <xf numFmtId="4" fontId="6" fillId="0" borderId="15" xfId="0" applyNumberFormat="1" applyFont="1" applyBorder="1"/>
    <xf numFmtId="0" fontId="6" fillId="0" borderId="19" xfId="0" applyFont="1" applyBorder="1"/>
    <xf numFmtId="0" fontId="6" fillId="0" borderId="20" xfId="0" applyFont="1" applyBorder="1"/>
    <xf numFmtId="4" fontId="5" fillId="0" borderId="20" xfId="0" applyNumberFormat="1" applyFont="1" applyBorder="1"/>
    <xf numFmtId="0" fontId="6" fillId="0" borderId="21" xfId="0" applyFont="1" applyBorder="1"/>
    <xf numFmtId="0" fontId="6" fillId="6" borderId="17" xfId="0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5" fillId="7" borderId="28" xfId="0" applyFont="1" applyFill="1" applyBorder="1" applyAlignment="1">
      <alignment vertical="center" wrapText="1"/>
    </xf>
    <xf numFmtId="0" fontId="5" fillId="7" borderId="30" xfId="0" applyFont="1" applyFill="1" applyBorder="1" applyAlignment="1">
      <alignment vertical="center"/>
    </xf>
    <xf numFmtId="0" fontId="6" fillId="0" borderId="0" xfId="0" applyFont="1" applyBorder="1"/>
    <xf numFmtId="0" fontId="6" fillId="8" borderId="28" xfId="0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3" fontId="5" fillId="6" borderId="10" xfId="0" applyNumberFormat="1" applyFont="1" applyFill="1" applyBorder="1"/>
    <xf numFmtId="4" fontId="5" fillId="5" borderId="1" xfId="0" applyNumberFormat="1" applyFont="1" applyFill="1" applyBorder="1"/>
    <xf numFmtId="0" fontId="6" fillId="10" borderId="28" xfId="0" applyFont="1" applyFill="1" applyBorder="1"/>
    <xf numFmtId="0" fontId="6" fillId="10" borderId="25" xfId="0" applyNumberFormat="1" applyFont="1" applyFill="1" applyBorder="1" applyAlignment="1">
      <alignment horizontal="center"/>
    </xf>
    <xf numFmtId="0" fontId="5" fillId="5" borderId="17" xfId="0" applyNumberFormat="1" applyFont="1" applyFill="1" applyBorder="1" applyAlignment="1">
      <alignment horizontal="center"/>
    </xf>
    <xf numFmtId="0" fontId="5" fillId="9" borderId="8" xfId="0" applyNumberFormat="1" applyFont="1" applyFill="1" applyBorder="1" applyAlignment="1">
      <alignment horizontal="center"/>
    </xf>
    <xf numFmtId="0" fontId="5" fillId="9" borderId="17" xfId="0" applyNumberFormat="1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" fontId="5" fillId="9" borderId="9" xfId="0" applyNumberFormat="1" applyFont="1" applyFill="1" applyBorder="1"/>
    <xf numFmtId="0" fontId="5" fillId="9" borderId="17" xfId="0" applyFont="1" applyFill="1" applyBorder="1" applyAlignment="1">
      <alignment horizontal="center"/>
    </xf>
    <xf numFmtId="4" fontId="5" fillId="9" borderId="1" xfId="0" applyNumberFormat="1" applyFont="1" applyFill="1" applyBorder="1"/>
    <xf numFmtId="4" fontId="6" fillId="6" borderId="1" xfId="0" applyNumberFormat="1" applyFont="1" applyFill="1" applyBorder="1"/>
    <xf numFmtId="0" fontId="5" fillId="9" borderId="22" xfId="0" applyNumberFormat="1" applyFont="1" applyFill="1" applyBorder="1" applyAlignment="1">
      <alignment horizontal="center"/>
    </xf>
    <xf numFmtId="0" fontId="6" fillId="6" borderId="0" xfId="0" applyNumberFormat="1" applyFont="1" applyFill="1" applyBorder="1" applyAlignment="1">
      <alignment horizontal="center"/>
    </xf>
    <xf numFmtId="4" fontId="5" fillId="9" borderId="23" xfId="0" applyNumberFormat="1" applyFont="1" applyFill="1" applyBorder="1"/>
    <xf numFmtId="4" fontId="7" fillId="10" borderId="29" xfId="0" applyNumberFormat="1" applyFont="1" applyFill="1" applyBorder="1"/>
    <xf numFmtId="4" fontId="7" fillId="10" borderId="20" xfId="0" applyNumberFormat="1" applyFont="1" applyFill="1" applyBorder="1" applyAlignment="1">
      <alignment vertical="center"/>
    </xf>
    <xf numFmtId="4" fontId="7" fillId="10" borderId="31" xfId="0" applyNumberFormat="1" applyFont="1" applyFill="1" applyBorder="1" applyAlignment="1">
      <alignment vertical="center"/>
    </xf>
    <xf numFmtId="4" fontId="6" fillId="6" borderId="0" xfId="0" applyNumberFormat="1" applyFont="1" applyFill="1" applyBorder="1"/>
    <xf numFmtId="3" fontId="5" fillId="6" borderId="0" xfId="0" applyNumberFormat="1" applyFont="1" applyFill="1" applyBorder="1"/>
    <xf numFmtId="0" fontId="5" fillId="6" borderId="0" xfId="0" applyNumberFormat="1" applyFont="1" applyFill="1" applyBorder="1" applyAlignment="1">
      <alignment horizontal="center"/>
    </xf>
    <xf numFmtId="4" fontId="5" fillId="6" borderId="0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5" fillId="0" borderId="18" xfId="0" applyNumberFormat="1" applyFont="1" applyBorder="1"/>
    <xf numFmtId="4" fontId="6" fillId="0" borderId="3" xfId="0" applyNumberFormat="1" applyFont="1" applyBorder="1"/>
    <xf numFmtId="3" fontId="6" fillId="0" borderId="18" xfId="0" applyNumberFormat="1" applyFont="1" applyBorder="1"/>
    <xf numFmtId="0" fontId="5" fillId="0" borderId="11" xfId="0" applyFont="1" applyBorder="1" applyAlignment="1">
      <alignment horizontal="center"/>
    </xf>
    <xf numFmtId="4" fontId="5" fillId="0" borderId="12" xfId="0" applyNumberFormat="1" applyFont="1" applyBorder="1"/>
    <xf numFmtId="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 applyAlignment="1"/>
    <xf numFmtId="4" fontId="6" fillId="0" borderId="40" xfId="0" applyNumberFormat="1" applyFont="1" applyBorder="1"/>
    <xf numFmtId="4" fontId="5" fillId="9" borderId="12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3" fontId="6" fillId="0" borderId="23" xfId="0" applyNumberFormat="1" applyFont="1" applyBorder="1" applyAlignment="1">
      <alignment vertical="center" wrapText="1"/>
    </xf>
    <xf numFmtId="3" fontId="6" fillId="0" borderId="41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10" fillId="0" borderId="0" xfId="0" applyFont="1" applyBorder="1" applyAlignment="1"/>
    <xf numFmtId="4" fontId="5" fillId="9" borderId="38" xfId="0" applyNumberFormat="1" applyFont="1" applyFill="1" applyBorder="1"/>
    <xf numFmtId="4" fontId="5" fillId="0" borderId="23" xfId="0" applyNumberFormat="1" applyFont="1" applyBorder="1" applyAlignment="1">
      <alignment vertical="center" wrapText="1"/>
    </xf>
    <xf numFmtId="4" fontId="6" fillId="0" borderId="23" xfId="0" applyNumberFormat="1" applyFont="1" applyBorder="1" applyAlignment="1">
      <alignment vertical="center" wrapText="1"/>
    </xf>
    <xf numFmtId="4" fontId="6" fillId="0" borderId="41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3" fontId="5" fillId="9" borderId="21" xfId="0" applyNumberFormat="1" applyFont="1" applyFill="1" applyBorder="1"/>
    <xf numFmtId="4" fontId="5" fillId="9" borderId="20" xfId="0" applyNumberFormat="1" applyFont="1" applyFill="1" applyBorder="1"/>
    <xf numFmtId="0" fontId="5" fillId="0" borderId="7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wrapText="1"/>
    </xf>
    <xf numFmtId="3" fontId="6" fillId="0" borderId="18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43" xfId="0" applyFont="1" applyBorder="1" applyAlignment="1">
      <alignment horizontal="center" wrapText="1"/>
    </xf>
    <xf numFmtId="3" fontId="6" fillId="0" borderId="44" xfId="0" applyNumberFormat="1" applyFont="1" applyBorder="1" applyAlignment="1">
      <alignment vertical="center" wrapText="1"/>
    </xf>
    <xf numFmtId="4" fontId="6" fillId="0" borderId="44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5" fillId="9" borderId="1" xfId="0" applyFont="1" applyFill="1" applyBorder="1" applyAlignment="1"/>
    <xf numFmtId="0" fontId="5" fillId="9" borderId="1" xfId="0" applyFont="1" applyFill="1" applyBorder="1" applyAlignment="1">
      <alignment horizontal="center"/>
    </xf>
    <xf numFmtId="4" fontId="5" fillId="9" borderId="1" xfId="0" applyNumberFormat="1" applyFont="1" applyFill="1" applyBorder="1" applyAlignment="1"/>
    <xf numFmtId="0" fontId="5" fillId="11" borderId="9" xfId="0" applyFont="1" applyFill="1" applyBorder="1" applyAlignment="1">
      <alignment wrapText="1"/>
    </xf>
    <xf numFmtId="0" fontId="5" fillId="11" borderId="10" xfId="0" applyFont="1" applyFill="1" applyBorder="1" applyAlignment="1">
      <alignment wrapText="1"/>
    </xf>
    <xf numFmtId="4" fontId="5" fillId="0" borderId="18" xfId="0" applyNumberFormat="1" applyFont="1" applyBorder="1"/>
    <xf numFmtId="4" fontId="6" fillId="0" borderId="18" xfId="0" applyNumberFormat="1" applyFont="1" applyBorder="1"/>
    <xf numFmtId="4" fontId="6" fillId="0" borderId="13" xfId="0" applyNumberFormat="1" applyFont="1" applyBorder="1"/>
    <xf numFmtId="4" fontId="6" fillId="0" borderId="1" xfId="0" applyNumberFormat="1" applyFont="1" applyBorder="1" applyAlignment="1">
      <alignment wrapText="1"/>
    </xf>
    <xf numFmtId="4" fontId="6" fillId="0" borderId="18" xfId="0" applyNumberFormat="1" applyFont="1" applyBorder="1" applyAlignment="1">
      <alignment wrapText="1"/>
    </xf>
    <xf numFmtId="4" fontId="5" fillId="0" borderId="13" xfId="0" applyNumberFormat="1" applyFont="1" applyBorder="1"/>
    <xf numFmtId="0" fontId="6" fillId="0" borderId="15" xfId="0" applyFont="1" applyBorder="1"/>
    <xf numFmtId="0" fontId="6" fillId="0" borderId="16" xfId="0" applyFont="1" applyBorder="1"/>
    <xf numFmtId="4" fontId="5" fillId="0" borderId="21" xfId="0" applyNumberFormat="1" applyFont="1" applyBorder="1"/>
    <xf numFmtId="0" fontId="10" fillId="0" borderId="0" xfId="0" applyFont="1" applyAlignment="1">
      <alignment wrapText="1"/>
    </xf>
    <xf numFmtId="4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/>
    <xf numFmtId="3" fontId="6" fillId="0" borderId="0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/>
    </xf>
    <xf numFmtId="3" fontId="0" fillId="2" borderId="3" xfId="0" applyNumberFormat="1" applyFill="1" applyBorder="1"/>
    <xf numFmtId="3" fontId="1" fillId="3" borderId="3" xfId="0" applyNumberFormat="1" applyFont="1" applyFill="1" applyBorder="1"/>
    <xf numFmtId="0" fontId="1" fillId="12" borderId="1" xfId="0" applyFont="1" applyFill="1" applyBorder="1"/>
    <xf numFmtId="3" fontId="6" fillId="9" borderId="18" xfId="0" applyNumberFormat="1" applyFont="1" applyFill="1" applyBorder="1"/>
    <xf numFmtId="0" fontId="4" fillId="0" borderId="1" xfId="0" applyFont="1" applyBorder="1" applyAlignment="1">
      <alignment horizontal="right"/>
    </xf>
    <xf numFmtId="4" fontId="0" fillId="6" borderId="1" xfId="0" applyNumberFormat="1" applyFill="1" applyBorder="1"/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/>
    <xf numFmtId="0" fontId="5" fillId="5" borderId="22" xfId="0" applyFont="1" applyFill="1" applyBorder="1" applyAlignment="1">
      <alignment horizontal="center"/>
    </xf>
    <xf numFmtId="4" fontId="5" fillId="5" borderId="23" xfId="0" applyNumberFormat="1" applyFont="1" applyFill="1" applyBorder="1"/>
    <xf numFmtId="0" fontId="5" fillId="5" borderId="17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4" fontId="5" fillId="5" borderId="15" xfId="0" applyNumberFormat="1" applyFont="1" applyFill="1" applyBorder="1"/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6" borderId="1" xfId="0" applyNumberFormat="1" applyFont="1" applyFill="1" applyBorder="1" applyAlignment="1">
      <alignment horizontal="right"/>
    </xf>
    <xf numFmtId="3" fontId="5" fillId="9" borderId="10" xfId="0" applyNumberFormat="1" applyFont="1" applyFill="1" applyBorder="1"/>
    <xf numFmtId="3" fontId="5" fillId="10" borderId="10" xfId="0" applyNumberFormat="1" applyFont="1" applyFill="1" applyBorder="1"/>
    <xf numFmtId="3" fontId="5" fillId="5" borderId="10" xfId="0" applyNumberFormat="1" applyFont="1" applyFill="1" applyBorder="1"/>
    <xf numFmtId="164" fontId="4" fillId="0" borderId="1" xfId="0" applyNumberFormat="1" applyFont="1" applyBorder="1" applyAlignment="1">
      <alignment horizontal="right" vertical="center"/>
    </xf>
    <xf numFmtId="0" fontId="6" fillId="6" borderId="0" xfId="0" applyFont="1" applyFill="1"/>
    <xf numFmtId="3" fontId="6" fillId="6" borderId="10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5" fillId="6" borderId="0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4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9" borderId="35" xfId="0" applyFont="1" applyFill="1" applyBorder="1" applyAlignment="1">
      <alignment horizontal="center"/>
    </xf>
    <xf numFmtId="0" fontId="5" fillId="9" borderId="36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9" borderId="32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6" fillId="6" borderId="0" xfId="0" applyNumberFormat="1" applyFont="1" applyFill="1" applyBorder="1" applyAlignment="1">
      <alignment horizontal="center"/>
    </xf>
    <xf numFmtId="0" fontId="6" fillId="6" borderId="3" xfId="0" applyNumberFormat="1" applyFont="1" applyFill="1" applyBorder="1" applyAlignment="1">
      <alignment horizontal="center"/>
    </xf>
    <xf numFmtId="0" fontId="6" fillId="6" borderId="4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shrinkToFit="1"/>
    </xf>
    <xf numFmtId="0" fontId="6" fillId="6" borderId="1" xfId="0" applyNumberFormat="1" applyFont="1" applyFill="1" applyBorder="1" applyAlignment="1">
      <alignment horizontal="center"/>
    </xf>
    <xf numFmtId="0" fontId="6" fillId="6" borderId="15" xfId="0" applyNumberFormat="1" applyFont="1" applyFill="1" applyBorder="1" applyAlignment="1">
      <alignment horizontal="center"/>
    </xf>
    <xf numFmtId="0" fontId="8" fillId="6" borderId="25" xfId="0" applyNumberFormat="1" applyFont="1" applyFill="1" applyBorder="1" applyAlignment="1">
      <alignment horizontal="center"/>
    </xf>
    <xf numFmtId="0" fontId="8" fillId="6" borderId="26" xfId="0" applyNumberFormat="1" applyFont="1" applyFill="1" applyBorder="1" applyAlignment="1">
      <alignment horizontal="center"/>
    </xf>
    <xf numFmtId="0" fontId="8" fillId="6" borderId="27" xfId="0" applyNumberFormat="1" applyFont="1" applyFill="1" applyBorder="1" applyAlignment="1">
      <alignment horizontal="center"/>
    </xf>
    <xf numFmtId="3" fontId="5" fillId="9" borderId="23" xfId="0" applyNumberFormat="1" applyFont="1" applyFill="1" applyBorder="1" applyAlignment="1">
      <alignment horizontal="center" wrapText="1"/>
    </xf>
    <xf numFmtId="0" fontId="6" fillId="6" borderId="1" xfId="0" applyNumberFormat="1" applyFont="1" applyFill="1" applyBorder="1" applyAlignment="1">
      <alignment horizontal="center" wrapText="1"/>
    </xf>
    <xf numFmtId="3" fontId="6" fillId="6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shrinkToFit="1"/>
    </xf>
    <xf numFmtId="0" fontId="7" fillId="10" borderId="19" xfId="0" quotePrefix="1" applyNumberFormat="1" applyFont="1" applyFill="1" applyBorder="1" applyAlignment="1">
      <alignment horizontal="center" vertical="center"/>
    </xf>
    <xf numFmtId="0" fontId="7" fillId="10" borderId="20" xfId="0" quotePrefix="1" applyNumberFormat="1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wrapText="1"/>
    </xf>
    <xf numFmtId="0" fontId="6" fillId="6" borderId="4" xfId="0" applyNumberFormat="1" applyFont="1" applyFill="1" applyBorder="1" applyAlignment="1">
      <alignment horizontal="center" wrapText="1"/>
    </xf>
    <xf numFmtId="3" fontId="5" fillId="5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 wrapText="1" shrinkToFit="1"/>
    </xf>
    <xf numFmtId="0" fontId="5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wrapText="1"/>
    </xf>
    <xf numFmtId="0" fontId="5" fillId="7" borderId="29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/>
    </xf>
    <xf numFmtId="0" fontId="5" fillId="9" borderId="9" xfId="0" applyNumberFormat="1" applyFont="1" applyFill="1" applyBorder="1" applyAlignment="1">
      <alignment horizontal="center"/>
    </xf>
    <xf numFmtId="0" fontId="5" fillId="5" borderId="3" xfId="0" applyNumberFormat="1" applyFont="1" applyFill="1" applyBorder="1" applyAlignment="1">
      <alignment horizontal="center"/>
    </xf>
    <xf numFmtId="0" fontId="5" fillId="5" borderId="4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0" fontId="5" fillId="9" borderId="3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9" borderId="1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10" borderId="29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0" fontId="5" fillId="7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0" fontId="6" fillId="6" borderId="0" xfId="0" applyNumberFormat="1" applyFont="1" applyFill="1" applyBorder="1" applyAlignment="1">
      <alignment horizontal="center" wrapText="1"/>
    </xf>
    <xf numFmtId="0" fontId="5" fillId="6" borderId="0" xfId="0" applyNumberFormat="1" applyFont="1" applyFill="1" applyBorder="1" applyAlignment="1">
      <alignment horizontal="center"/>
    </xf>
    <xf numFmtId="0" fontId="6" fillId="0" borderId="3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9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35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3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2."/>
      <sheetName val="JLP(R)S FP-PiP2 2023.-2024."/>
      <sheetName val="OPĆI DIO PRORAČUNA"/>
      <sheetName val="REKAPITULACIJA"/>
    </sheetNames>
    <sheetDataSet>
      <sheetData sheetId="0">
        <row r="10">
          <cell r="D10">
            <v>4338707</v>
          </cell>
        </row>
        <row r="11">
          <cell r="D11">
            <v>300</v>
          </cell>
        </row>
        <row r="13">
          <cell r="D13">
            <v>23000</v>
          </cell>
        </row>
        <row r="14">
          <cell r="D14">
            <v>10000</v>
          </cell>
        </row>
        <row r="15">
          <cell r="D15">
            <v>150000</v>
          </cell>
        </row>
        <row r="40">
          <cell r="F40">
            <v>309100</v>
          </cell>
          <cell r="G40">
            <v>12290.95</v>
          </cell>
        </row>
        <row r="42">
          <cell r="D42">
            <v>3000000</v>
          </cell>
        </row>
        <row r="44">
          <cell r="D44">
            <v>200000</v>
          </cell>
        </row>
        <row r="46">
          <cell r="D46">
            <v>521707</v>
          </cell>
        </row>
        <row r="49">
          <cell r="D49">
            <v>450000</v>
          </cell>
          <cell r="F49">
            <v>73000</v>
          </cell>
          <cell r="J49">
            <v>20000</v>
          </cell>
          <cell r="N49">
            <v>10000</v>
          </cell>
        </row>
        <row r="54">
          <cell r="F54">
            <v>65100</v>
          </cell>
          <cell r="G54">
            <v>9000</v>
          </cell>
          <cell r="J54">
            <v>59700</v>
          </cell>
          <cell r="M54">
            <v>30000</v>
          </cell>
        </row>
        <row r="61">
          <cell r="D61">
            <v>150000</v>
          </cell>
          <cell r="F61">
            <v>107400</v>
          </cell>
          <cell r="G61">
            <v>17590.95</v>
          </cell>
          <cell r="J61">
            <v>50400</v>
          </cell>
          <cell r="K61">
            <v>29520</v>
          </cell>
          <cell r="M61">
            <v>13000</v>
          </cell>
        </row>
        <row r="71">
          <cell r="F71">
            <v>15000</v>
          </cell>
          <cell r="G71">
            <v>-6000</v>
          </cell>
          <cell r="J71">
            <v>15000</v>
          </cell>
        </row>
        <row r="73">
          <cell r="D73">
            <v>17000</v>
          </cell>
          <cell r="F73">
            <v>34000</v>
          </cell>
          <cell r="G73">
            <v>-8300</v>
          </cell>
          <cell r="J73">
            <v>8000</v>
          </cell>
        </row>
        <row r="79">
          <cell r="F79">
            <v>14600</v>
          </cell>
        </row>
        <row r="81">
          <cell r="J81">
            <v>5000</v>
          </cell>
        </row>
        <row r="84">
          <cell r="F84">
            <v>23300</v>
          </cell>
          <cell r="G84">
            <v>-12290.95</v>
          </cell>
        </row>
        <row r="85">
          <cell r="F85">
            <v>18300</v>
          </cell>
          <cell r="G85">
            <v>-7290.95</v>
          </cell>
          <cell r="J85">
            <v>75900</v>
          </cell>
          <cell r="K85">
            <v>-27900</v>
          </cell>
          <cell r="L85">
            <v>135000</v>
          </cell>
          <cell r="M85">
            <v>-38000</v>
          </cell>
          <cell r="O85">
            <v>23000</v>
          </cell>
        </row>
        <row r="91">
          <cell r="F91">
            <v>0</v>
          </cell>
          <cell r="J91">
            <v>3000</v>
          </cell>
          <cell r="K91">
            <v>-1620</v>
          </cell>
          <cell r="L91">
            <v>5000</v>
          </cell>
        </row>
        <row r="93">
          <cell r="J93">
            <v>2000</v>
          </cell>
          <cell r="L93">
            <v>10000</v>
          </cell>
          <cell r="M93">
            <v>-5000</v>
          </cell>
        </row>
        <row r="94">
          <cell r="F94">
            <v>5000</v>
          </cell>
          <cell r="G94">
            <v>-5000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2."/>
      <sheetName val="JLP(R)S FP-PiP2 2023.-2024."/>
      <sheetName val="OPĆI DIO PRORAČUNA"/>
      <sheetName val="REKAPITULACIJA"/>
    </sheetNames>
    <sheetDataSet>
      <sheetData sheetId="0">
        <row r="10">
          <cell r="D10">
            <v>4338707</v>
          </cell>
        </row>
        <row r="12">
          <cell r="D12">
            <v>239000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OPĆI DIO-EKONOMSKA KLASIF."/>
      <sheetName val="POSEBNI DIO-UKUPNO "/>
      <sheetName val="OPĆI DIO-PO IZVORIMA"/>
      <sheetName val="OPĆI DIO"/>
    </sheetNames>
    <sheetDataSet>
      <sheetData sheetId="0"/>
      <sheetData sheetId="1"/>
      <sheetData sheetId="2"/>
      <sheetData sheetId="3">
        <row r="25">
          <cell r="I25">
            <v>300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zoomScaleNormal="100" zoomScaleSheetLayoutView="100" workbookViewId="0">
      <selection activeCell="B53" sqref="B53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5" ht="37.5" customHeight="1" x14ac:dyDescent="0.2">
      <c r="A1" s="197" t="s">
        <v>7</v>
      </c>
      <c r="B1" s="197"/>
      <c r="C1" s="197"/>
      <c r="D1" s="197"/>
      <c r="E1" s="197"/>
    </row>
    <row r="2" spans="1:5" ht="22.5" customHeight="1" x14ac:dyDescent="0.2">
      <c r="A2" s="198" t="s">
        <v>23</v>
      </c>
      <c r="B2" s="198"/>
      <c r="C2" s="198"/>
      <c r="D2" s="198"/>
      <c r="E2" s="198"/>
    </row>
    <row r="3" spans="1:5" ht="25.5" customHeight="1" x14ac:dyDescent="0.2">
      <c r="A3" s="199" t="s">
        <v>216</v>
      </c>
      <c r="B3" s="199"/>
      <c r="C3" s="199"/>
      <c r="D3" s="199"/>
      <c r="E3" s="199"/>
    </row>
    <row r="4" spans="1:5" ht="31.5" customHeight="1" x14ac:dyDescent="0.2">
      <c r="A4" s="21" t="s">
        <v>49</v>
      </c>
      <c r="B4" s="5" t="s">
        <v>0</v>
      </c>
      <c r="C4" s="6" t="s">
        <v>5</v>
      </c>
      <c r="D4" s="168" t="s">
        <v>6</v>
      </c>
      <c r="E4" s="5" t="s">
        <v>205</v>
      </c>
    </row>
    <row r="5" spans="1:5" ht="12" customHeight="1" x14ac:dyDescent="0.2">
      <c r="A5" s="33">
        <v>3111</v>
      </c>
      <c r="B5" s="13" t="s">
        <v>36</v>
      </c>
      <c r="C5" s="34">
        <v>2643062.62</v>
      </c>
      <c r="D5" s="176">
        <v>159</v>
      </c>
      <c r="E5" s="174" t="s">
        <v>56</v>
      </c>
    </row>
    <row r="6" spans="1:5" ht="12" customHeight="1" x14ac:dyDescent="0.2">
      <c r="A6" s="33">
        <v>3121</v>
      </c>
      <c r="B6" s="13" t="s">
        <v>50</v>
      </c>
      <c r="C6" s="34">
        <v>101365.94</v>
      </c>
      <c r="D6" s="176">
        <v>160</v>
      </c>
      <c r="E6" s="174" t="s">
        <v>56</v>
      </c>
    </row>
    <row r="7" spans="1:5" s="2" customFormat="1" x14ac:dyDescent="0.2">
      <c r="A7" s="33">
        <v>3132</v>
      </c>
      <c r="B7" s="13" t="s">
        <v>51</v>
      </c>
      <c r="C7" s="34">
        <v>427971.28</v>
      </c>
      <c r="D7" s="176">
        <v>161</v>
      </c>
      <c r="E7" s="174" t="s">
        <v>56</v>
      </c>
    </row>
    <row r="8" spans="1:5" s="2" customFormat="1" x14ac:dyDescent="0.2">
      <c r="A8" s="33">
        <v>3211</v>
      </c>
      <c r="B8" s="13" t="s">
        <v>38</v>
      </c>
      <c r="C8" s="34">
        <v>612</v>
      </c>
      <c r="D8" s="176">
        <v>162</v>
      </c>
      <c r="E8" s="184" t="s">
        <v>55</v>
      </c>
    </row>
    <row r="9" spans="1:5" s="2" customFormat="1" x14ac:dyDescent="0.2">
      <c r="A9" s="33">
        <v>3213</v>
      </c>
      <c r="B9" s="13" t="s">
        <v>39</v>
      </c>
      <c r="C9" s="34">
        <v>380</v>
      </c>
      <c r="D9" s="176">
        <v>162</v>
      </c>
      <c r="E9" s="184" t="s">
        <v>55</v>
      </c>
    </row>
    <row r="10" spans="1:5" s="2" customFormat="1" x14ac:dyDescent="0.2">
      <c r="A10" s="33">
        <v>3212</v>
      </c>
      <c r="B10" s="13" t="s">
        <v>37</v>
      </c>
      <c r="C10" s="34">
        <v>358622.45</v>
      </c>
      <c r="D10" s="176">
        <v>162</v>
      </c>
      <c r="E10" s="174" t="s">
        <v>56</v>
      </c>
    </row>
    <row r="11" spans="1:5" s="2" customFormat="1" x14ac:dyDescent="0.2">
      <c r="A11" s="33">
        <v>3221</v>
      </c>
      <c r="B11" s="13" t="s">
        <v>40</v>
      </c>
      <c r="C11" s="34">
        <v>191.45</v>
      </c>
      <c r="D11" s="176">
        <v>163</v>
      </c>
      <c r="E11" s="174" t="s">
        <v>55</v>
      </c>
    </row>
    <row r="12" spans="1:5" s="2" customFormat="1" x14ac:dyDescent="0.2">
      <c r="A12" s="33">
        <v>3221</v>
      </c>
      <c r="B12" s="13" t="s">
        <v>40</v>
      </c>
      <c r="C12" s="34">
        <v>1185.3499999999999</v>
      </c>
      <c r="D12" s="176">
        <v>163</v>
      </c>
      <c r="E12" s="174">
        <v>94</v>
      </c>
    </row>
    <row r="13" spans="1:5" s="2" customFormat="1" x14ac:dyDescent="0.2">
      <c r="A13" s="33">
        <v>3223</v>
      </c>
      <c r="B13" s="13" t="s">
        <v>41</v>
      </c>
      <c r="C13" s="34">
        <v>0</v>
      </c>
      <c r="D13" s="176">
        <v>163</v>
      </c>
      <c r="E13" s="174" t="s">
        <v>55</v>
      </c>
    </row>
    <row r="14" spans="1:5" s="2" customFormat="1" x14ac:dyDescent="0.2">
      <c r="A14" s="33">
        <v>3223</v>
      </c>
      <c r="B14" s="13" t="s">
        <v>222</v>
      </c>
      <c r="C14" s="34">
        <v>3429.08</v>
      </c>
      <c r="D14" s="176">
        <v>163</v>
      </c>
      <c r="E14" s="174">
        <v>94</v>
      </c>
    </row>
    <row r="15" spans="1:5" s="2" customFormat="1" x14ac:dyDescent="0.2">
      <c r="A15" s="33">
        <v>3224</v>
      </c>
      <c r="B15" s="13" t="s">
        <v>52</v>
      </c>
      <c r="C15" s="34">
        <v>0</v>
      </c>
      <c r="D15" s="176">
        <v>163</v>
      </c>
      <c r="E15" s="191" t="s">
        <v>55</v>
      </c>
    </row>
    <row r="16" spans="1:5" s="2" customFormat="1" x14ac:dyDescent="0.2">
      <c r="A16" s="33">
        <v>3225</v>
      </c>
      <c r="B16" s="13" t="s">
        <v>28</v>
      </c>
      <c r="C16" s="34">
        <v>0</v>
      </c>
      <c r="D16" s="176">
        <v>163</v>
      </c>
      <c r="E16" s="184" t="s">
        <v>55</v>
      </c>
    </row>
    <row r="17" spans="1:5" s="2" customFormat="1" x14ac:dyDescent="0.2">
      <c r="A17" s="33">
        <v>3225</v>
      </c>
      <c r="B17" s="13" t="s">
        <v>28</v>
      </c>
      <c r="C17" s="34">
        <v>3697.57</v>
      </c>
      <c r="D17" s="176">
        <v>163</v>
      </c>
      <c r="E17" s="174">
        <v>94</v>
      </c>
    </row>
    <row r="18" spans="1:5" s="2" customFormat="1" x14ac:dyDescent="0.2">
      <c r="A18" s="33">
        <v>3231</v>
      </c>
      <c r="B18" s="13" t="s">
        <v>42</v>
      </c>
      <c r="C18" s="34">
        <v>0</v>
      </c>
      <c r="D18" s="176">
        <v>164</v>
      </c>
      <c r="E18" s="184" t="s">
        <v>55</v>
      </c>
    </row>
    <row r="19" spans="1:5" s="2" customFormat="1" x14ac:dyDescent="0.2">
      <c r="A19" s="33">
        <v>3232</v>
      </c>
      <c r="B19" s="13" t="s">
        <v>43</v>
      </c>
      <c r="C19" s="34">
        <v>8710</v>
      </c>
      <c r="D19" s="176">
        <v>164</v>
      </c>
      <c r="E19" s="174" t="s">
        <v>55</v>
      </c>
    </row>
    <row r="20" spans="1:5" s="2" customFormat="1" x14ac:dyDescent="0.2">
      <c r="A20" s="33">
        <v>3233</v>
      </c>
      <c r="B20" s="13" t="s">
        <v>30</v>
      </c>
      <c r="C20" s="34">
        <v>0</v>
      </c>
      <c r="D20" s="176">
        <v>164</v>
      </c>
      <c r="E20" s="184" t="s">
        <v>55</v>
      </c>
    </row>
    <row r="21" spans="1:5" s="2" customFormat="1" x14ac:dyDescent="0.2">
      <c r="A21" s="33">
        <v>3234</v>
      </c>
      <c r="B21" s="13" t="s">
        <v>44</v>
      </c>
      <c r="C21" s="34">
        <v>1038.18</v>
      </c>
      <c r="D21" s="176">
        <v>164</v>
      </c>
      <c r="E21" s="174" t="s">
        <v>55</v>
      </c>
    </row>
    <row r="22" spans="1:5" s="2" customFormat="1" x14ac:dyDescent="0.2">
      <c r="A22" s="7">
        <v>3235</v>
      </c>
      <c r="B22" s="26" t="s">
        <v>24</v>
      </c>
      <c r="C22" s="34">
        <v>0</v>
      </c>
      <c r="D22" s="176">
        <v>164</v>
      </c>
      <c r="E22" s="185" t="s">
        <v>55</v>
      </c>
    </row>
    <row r="23" spans="1:5" s="2" customFormat="1" x14ac:dyDescent="0.2">
      <c r="A23" s="7">
        <v>3236</v>
      </c>
      <c r="B23" s="26" t="s">
        <v>207</v>
      </c>
      <c r="C23" s="34">
        <v>4750</v>
      </c>
      <c r="D23" s="176">
        <v>164</v>
      </c>
      <c r="E23" s="174" t="s">
        <v>56</v>
      </c>
    </row>
    <row r="24" spans="1:5" s="2" customFormat="1" x14ac:dyDescent="0.2">
      <c r="A24" s="7">
        <v>3237</v>
      </c>
      <c r="B24" s="8" t="s">
        <v>1</v>
      </c>
      <c r="C24" s="34">
        <v>55599</v>
      </c>
      <c r="D24" s="176">
        <v>164</v>
      </c>
      <c r="E24" s="174" t="s">
        <v>56</v>
      </c>
    </row>
    <row r="25" spans="1:5" x14ac:dyDescent="0.2">
      <c r="A25" s="7">
        <v>3237</v>
      </c>
      <c r="B25" s="8" t="s">
        <v>1</v>
      </c>
      <c r="C25" s="34">
        <v>34864.89</v>
      </c>
      <c r="D25" s="176">
        <v>164</v>
      </c>
      <c r="E25" s="174" t="s">
        <v>55</v>
      </c>
    </row>
    <row r="26" spans="1:5" x14ac:dyDescent="0.2">
      <c r="A26" s="7">
        <v>3237</v>
      </c>
      <c r="B26" s="8" t="s">
        <v>1</v>
      </c>
      <c r="C26" s="34">
        <v>12215.17</v>
      </c>
      <c r="D26" s="176">
        <v>164</v>
      </c>
      <c r="E26" s="174">
        <v>94</v>
      </c>
    </row>
    <row r="27" spans="1:5" x14ac:dyDescent="0.2">
      <c r="A27" s="7">
        <v>3238</v>
      </c>
      <c r="B27" s="8" t="s">
        <v>31</v>
      </c>
      <c r="C27" s="34">
        <v>335.64</v>
      </c>
      <c r="D27" s="177">
        <v>164</v>
      </c>
      <c r="E27" s="174" t="s">
        <v>55</v>
      </c>
    </row>
    <row r="28" spans="1:5" x14ac:dyDescent="0.2">
      <c r="A28" s="7">
        <v>3238</v>
      </c>
      <c r="B28" s="8" t="s">
        <v>31</v>
      </c>
      <c r="C28" s="34">
        <v>0</v>
      </c>
      <c r="D28" s="177">
        <v>164</v>
      </c>
      <c r="E28" s="174"/>
    </row>
    <row r="29" spans="1:5" x14ac:dyDescent="0.2">
      <c r="A29" s="7">
        <v>3239</v>
      </c>
      <c r="B29" s="8" t="s">
        <v>46</v>
      </c>
      <c r="C29" s="34">
        <v>2523.75</v>
      </c>
      <c r="D29" s="177">
        <v>164</v>
      </c>
      <c r="E29" s="174" t="s">
        <v>55</v>
      </c>
    </row>
    <row r="30" spans="1:5" x14ac:dyDescent="0.2">
      <c r="A30" s="7">
        <v>3241</v>
      </c>
      <c r="B30" s="26" t="s">
        <v>25</v>
      </c>
      <c r="C30" s="34">
        <v>8453.9</v>
      </c>
      <c r="D30" s="177">
        <v>165</v>
      </c>
      <c r="E30" s="174" t="s">
        <v>55</v>
      </c>
    </row>
    <row r="31" spans="1:5" x14ac:dyDescent="0.2">
      <c r="A31" s="7">
        <v>3293</v>
      </c>
      <c r="B31" s="26" t="s">
        <v>33</v>
      </c>
      <c r="C31" s="34"/>
      <c r="D31" s="177">
        <v>166</v>
      </c>
      <c r="E31" s="185" t="s">
        <v>55</v>
      </c>
    </row>
    <row r="32" spans="1:5" x14ac:dyDescent="0.2">
      <c r="A32" s="7">
        <v>3294</v>
      </c>
      <c r="B32" s="26" t="s">
        <v>47</v>
      </c>
      <c r="C32" s="34"/>
      <c r="D32" s="177">
        <v>166</v>
      </c>
      <c r="E32" s="185"/>
    </row>
    <row r="33" spans="1:23" x14ac:dyDescent="0.2">
      <c r="A33" s="7">
        <v>3295</v>
      </c>
      <c r="B33" s="26" t="s">
        <v>53</v>
      </c>
      <c r="C33" s="34">
        <v>11250.01</v>
      </c>
      <c r="D33" s="169">
        <v>166</v>
      </c>
      <c r="E33" s="174" t="s">
        <v>56</v>
      </c>
    </row>
    <row r="34" spans="1:23" x14ac:dyDescent="0.2">
      <c r="A34" s="7">
        <v>3295</v>
      </c>
      <c r="B34" s="26" t="s">
        <v>53</v>
      </c>
      <c r="C34" s="34"/>
      <c r="D34" s="169">
        <v>166</v>
      </c>
      <c r="E34" s="174" t="s">
        <v>55</v>
      </c>
    </row>
    <row r="35" spans="1:23" x14ac:dyDescent="0.2">
      <c r="A35" s="7">
        <v>3299</v>
      </c>
      <c r="B35" s="8" t="s">
        <v>2</v>
      </c>
      <c r="C35" s="34"/>
      <c r="D35" s="169">
        <v>166</v>
      </c>
      <c r="E35" s="185"/>
    </row>
    <row r="36" spans="1:23" x14ac:dyDescent="0.2">
      <c r="A36" s="7">
        <v>3431</v>
      </c>
      <c r="B36" s="8" t="s">
        <v>45</v>
      </c>
      <c r="C36" s="34"/>
      <c r="D36" s="169"/>
      <c r="E36" s="174" t="s">
        <v>55</v>
      </c>
      <c r="F36" s="11"/>
      <c r="G36" s="10"/>
      <c r="H36" s="10"/>
      <c r="I36" s="10"/>
      <c r="J36" s="10"/>
      <c r="K36" s="10"/>
      <c r="L36" s="10"/>
      <c r="U36" s="31"/>
      <c r="V36" s="31"/>
      <c r="W36" s="31"/>
    </row>
    <row r="37" spans="1:23" s="4" customFormat="1" ht="16.5" customHeight="1" x14ac:dyDescent="0.2">
      <c r="A37" s="194" t="s">
        <v>8</v>
      </c>
      <c r="B37" s="195"/>
      <c r="C37" s="27">
        <f>SUM(C5:C36)</f>
        <v>3680258.2800000003</v>
      </c>
      <c r="D37" s="170"/>
      <c r="E37" s="186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x14ac:dyDescent="0.2">
      <c r="A38" s="7">
        <v>4124</v>
      </c>
      <c r="B38" s="26" t="s">
        <v>26</v>
      </c>
      <c r="C38" s="22"/>
      <c r="D38" s="169"/>
      <c r="E38" s="187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x14ac:dyDescent="0.2">
      <c r="A39" s="7">
        <v>4221</v>
      </c>
      <c r="B39" s="26" t="s">
        <v>29</v>
      </c>
      <c r="C39" s="175"/>
      <c r="D39" s="169">
        <v>170</v>
      </c>
      <c r="E39" s="174" t="s">
        <v>55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x14ac:dyDescent="0.2">
      <c r="A40" s="7">
        <v>4221</v>
      </c>
      <c r="B40" s="26" t="s">
        <v>29</v>
      </c>
      <c r="C40" s="175">
        <v>29168.05</v>
      </c>
      <c r="D40" s="169">
        <v>170</v>
      </c>
      <c r="E40" s="174">
        <v>94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x14ac:dyDescent="0.2">
      <c r="A41" s="7">
        <v>4222</v>
      </c>
      <c r="B41" s="26" t="s">
        <v>34</v>
      </c>
      <c r="C41" s="22">
        <v>1899</v>
      </c>
      <c r="D41" s="169">
        <v>170</v>
      </c>
      <c r="E41" s="174">
        <v>94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x14ac:dyDescent="0.2">
      <c r="A42" s="7">
        <v>4223</v>
      </c>
      <c r="B42" s="8" t="s">
        <v>4</v>
      </c>
      <c r="C42" s="22"/>
      <c r="D42" s="169">
        <v>170</v>
      </c>
      <c r="E42" s="174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x14ac:dyDescent="0.2">
      <c r="A43" s="7">
        <v>4226</v>
      </c>
      <c r="B43" s="26" t="s">
        <v>27</v>
      </c>
      <c r="C43" s="22">
        <v>828.04</v>
      </c>
      <c r="D43" s="169">
        <v>170</v>
      </c>
      <c r="E43" s="174" t="s">
        <v>55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x14ac:dyDescent="0.2">
      <c r="A44" s="7">
        <v>4226</v>
      </c>
      <c r="B44" s="26" t="s">
        <v>27</v>
      </c>
      <c r="C44" s="22">
        <v>22498</v>
      </c>
      <c r="D44" s="169">
        <v>170</v>
      </c>
      <c r="E44" s="174" t="s">
        <v>58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x14ac:dyDescent="0.2">
      <c r="A45" s="7">
        <v>4226</v>
      </c>
      <c r="B45" s="26" t="s">
        <v>27</v>
      </c>
      <c r="C45" s="22">
        <v>65128.74</v>
      </c>
      <c r="D45" s="169">
        <v>170</v>
      </c>
      <c r="E45" s="174">
        <v>94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x14ac:dyDescent="0.2">
      <c r="A46" s="7">
        <v>4227</v>
      </c>
      <c r="B46" s="29" t="s">
        <v>3</v>
      </c>
      <c r="C46" s="22"/>
      <c r="D46" s="169">
        <v>170</v>
      </c>
      <c r="E46" s="187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">
      <c r="A47" s="7">
        <v>4241</v>
      </c>
      <c r="B47" s="26" t="s">
        <v>60</v>
      </c>
      <c r="C47" s="175">
        <v>380</v>
      </c>
      <c r="D47" s="169">
        <v>171</v>
      </c>
      <c r="E47" s="187" t="s">
        <v>55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 x14ac:dyDescent="0.2">
      <c r="A48" s="7">
        <v>4241</v>
      </c>
      <c r="B48" s="26" t="s">
        <v>60</v>
      </c>
      <c r="C48" s="175">
        <v>909.01</v>
      </c>
      <c r="D48" s="169">
        <v>171</v>
      </c>
      <c r="E48" s="187">
        <v>94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 x14ac:dyDescent="0.2">
      <c r="A49" s="7">
        <v>4262</v>
      </c>
      <c r="B49" s="26" t="s">
        <v>61</v>
      </c>
      <c r="C49" s="22"/>
      <c r="D49" s="169">
        <v>172</v>
      </c>
      <c r="E49" s="187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 ht="16.5" customHeight="1" x14ac:dyDescent="0.2">
      <c r="A50" s="194" t="s">
        <v>9</v>
      </c>
      <c r="B50" s="195"/>
      <c r="C50" s="28">
        <f>SUM(C38:C49)</f>
        <v>120810.83999999998</v>
      </c>
      <c r="D50" s="170"/>
      <c r="E50" s="186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 s="9" customFormat="1" ht="25.5" customHeight="1" x14ac:dyDescent="0.2">
      <c r="A51" s="196" t="s">
        <v>10</v>
      </c>
      <c r="B51" s="196"/>
      <c r="C51" s="25">
        <f>C37+C50</f>
        <v>3801069.12</v>
      </c>
      <c r="D51" s="171"/>
      <c r="E51" s="17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x14ac:dyDescent="0.2">
      <c r="U52" s="31"/>
      <c r="V52" s="31"/>
      <c r="W52" s="31"/>
    </row>
    <row r="53" spans="1:23" x14ac:dyDescent="0.2">
      <c r="B53" s="14" t="s">
        <v>234</v>
      </c>
    </row>
    <row r="55" spans="1:23" x14ac:dyDescent="0.2">
      <c r="B55" s="14" t="s">
        <v>210</v>
      </c>
    </row>
  </sheetData>
  <mergeCells count="6">
    <mergeCell ref="A37:B37"/>
    <mergeCell ref="A50:B50"/>
    <mergeCell ref="A51:B51"/>
    <mergeCell ref="A1:E1"/>
    <mergeCell ref="A2:E2"/>
    <mergeCell ref="A3:E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D21" sqref="D20:D21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200" t="s">
        <v>11</v>
      </c>
      <c r="B1" s="201"/>
      <c r="C1" s="201"/>
      <c r="D1" s="202"/>
    </row>
    <row r="2" spans="1:19" ht="24.75" customHeight="1" x14ac:dyDescent="0.2">
      <c r="A2" s="203" t="s">
        <v>23</v>
      </c>
      <c r="B2" s="204"/>
      <c r="C2" s="204"/>
      <c r="D2" s="205"/>
    </row>
    <row r="3" spans="1:19" ht="26.25" customHeight="1" x14ac:dyDescent="0.2">
      <c r="A3" s="203" t="s">
        <v>216</v>
      </c>
      <c r="B3" s="204"/>
      <c r="C3" s="204"/>
      <c r="D3" s="205"/>
    </row>
    <row r="4" spans="1:19" s="2" customFormat="1" ht="25.5" x14ac:dyDescent="0.2">
      <c r="A4" s="21" t="s">
        <v>49</v>
      </c>
      <c r="B4" s="5" t="s">
        <v>0</v>
      </c>
      <c r="C4" s="6" t="s">
        <v>5</v>
      </c>
      <c r="D4" s="21" t="s">
        <v>59</v>
      </c>
    </row>
    <row r="5" spans="1:19" x14ac:dyDescent="0.2">
      <c r="A5" s="12">
        <v>6341</v>
      </c>
      <c r="B5" s="13" t="s">
        <v>32</v>
      </c>
      <c r="C5" s="34">
        <v>0</v>
      </c>
      <c r="D5" s="37" t="s">
        <v>57</v>
      </c>
    </row>
    <row r="6" spans="1:19" ht="12" customHeight="1" x14ac:dyDescent="0.2">
      <c r="A6" s="7">
        <v>6413</v>
      </c>
      <c r="B6" s="8" t="s">
        <v>12</v>
      </c>
      <c r="C6" s="34">
        <v>1.1100000000000001</v>
      </c>
      <c r="D6" s="37" t="s">
        <v>54</v>
      </c>
    </row>
    <row r="7" spans="1:19" ht="12" customHeight="1" x14ac:dyDescent="0.2">
      <c r="A7" s="7">
        <v>6414</v>
      </c>
      <c r="B7" s="8" t="s">
        <v>62</v>
      </c>
      <c r="C7" s="34">
        <v>291.97000000000003</v>
      </c>
      <c r="D7" s="37" t="s">
        <v>54</v>
      </c>
    </row>
    <row r="8" spans="1:19" x14ac:dyDescent="0.2">
      <c r="A8" s="7">
        <v>6381</v>
      </c>
      <c r="B8" s="26" t="s">
        <v>35</v>
      </c>
      <c r="C8" s="34">
        <v>220</v>
      </c>
      <c r="D8" s="37" t="s">
        <v>56</v>
      </c>
    </row>
    <row r="9" spans="1:19" x14ac:dyDescent="0.2">
      <c r="A9" s="7">
        <v>6526</v>
      </c>
      <c r="B9" s="8" t="s">
        <v>13</v>
      </c>
      <c r="C9" s="34">
        <v>200400</v>
      </c>
      <c r="D9" s="37" t="s">
        <v>55</v>
      </c>
    </row>
    <row r="10" spans="1:19" x14ac:dyDescent="0.2">
      <c r="A10" s="7">
        <v>6361</v>
      </c>
      <c r="B10" s="8" t="s">
        <v>48</v>
      </c>
      <c r="C10" s="34">
        <v>3602327.75</v>
      </c>
      <c r="D10" s="37" t="s">
        <v>56</v>
      </c>
    </row>
    <row r="11" spans="1:19" x14ac:dyDescent="0.2">
      <c r="A11" s="7">
        <v>6632</v>
      </c>
      <c r="B11" s="8" t="s">
        <v>14</v>
      </c>
      <c r="C11" s="34">
        <v>22498</v>
      </c>
      <c r="D11" s="37" t="s">
        <v>58</v>
      </c>
    </row>
    <row r="12" spans="1:19" x14ac:dyDescent="0.2">
      <c r="A12" s="7">
        <v>6831</v>
      </c>
      <c r="B12" s="8" t="s">
        <v>63</v>
      </c>
      <c r="C12" s="34">
        <v>0</v>
      </c>
      <c r="D12" s="37" t="s">
        <v>54</v>
      </c>
    </row>
    <row r="13" spans="1:19" s="17" customFormat="1" ht="24.75" customHeight="1" x14ac:dyDescent="0.2">
      <c r="A13" s="16"/>
      <c r="B13" s="18" t="s">
        <v>21</v>
      </c>
      <c r="C13" s="23">
        <f>SUM(C5:C12)</f>
        <v>3825738.83</v>
      </c>
      <c r="D13" s="3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7">
        <v>92211</v>
      </c>
      <c r="B14" s="8" t="s">
        <v>15</v>
      </c>
      <c r="C14" s="22">
        <v>350671.02</v>
      </c>
      <c r="D14" s="35">
        <v>94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7">
        <v>92221</v>
      </c>
      <c r="B15" s="8" t="s">
        <v>16</v>
      </c>
      <c r="C15" s="22"/>
      <c r="D15" s="35"/>
      <c r="E15" s="31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7">
        <v>92212</v>
      </c>
      <c r="B16" s="8" t="s">
        <v>17</v>
      </c>
      <c r="C16" s="22"/>
      <c r="D16" s="35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7">
        <v>92222</v>
      </c>
      <c r="B17" s="8" t="s">
        <v>18</v>
      </c>
      <c r="C17" s="22"/>
      <c r="D17" s="35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7">
        <v>92213</v>
      </c>
      <c r="B18" s="8" t="s">
        <v>19</v>
      </c>
      <c r="C18" s="22"/>
      <c r="D18" s="35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A19" s="7">
        <v>92223</v>
      </c>
      <c r="B19" s="8" t="s">
        <v>20</v>
      </c>
      <c r="C19" s="22"/>
      <c r="D19" s="3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5" customFormat="1" ht="23.25" customHeight="1" x14ac:dyDescent="0.2">
      <c r="A20" s="19"/>
      <c r="B20" s="20" t="s">
        <v>22</v>
      </c>
      <c r="C20" s="24">
        <f>SUM(C14:C19)</f>
        <v>350671.02</v>
      </c>
      <c r="D20" s="3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9" customFormat="1" ht="25.5" customHeight="1" x14ac:dyDescent="0.2">
      <c r="A21" s="196" t="s">
        <v>10</v>
      </c>
      <c r="B21" s="196"/>
      <c r="C21" s="25">
        <f>SUM(C13+C20)</f>
        <v>4176409.85</v>
      </c>
      <c r="D21" s="36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3" spans="1:19" x14ac:dyDescent="0.2">
      <c r="B23" s="14" t="s">
        <v>235</v>
      </c>
    </row>
    <row r="25" spans="1:19" x14ac:dyDescent="0.2">
      <c r="B25" s="14" t="s">
        <v>210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28"/>
  <sheetViews>
    <sheetView zoomScale="85" zoomScaleNormal="85" workbookViewId="0">
      <selection sqref="A1:K229"/>
    </sheetView>
  </sheetViews>
  <sheetFormatPr defaultRowHeight="15.75" x14ac:dyDescent="0.25"/>
  <cols>
    <col min="1" max="1" width="9.140625" style="45"/>
    <col min="2" max="2" width="10.42578125" style="45" customWidth="1"/>
    <col min="3" max="4" width="9.140625" style="45"/>
    <col min="5" max="5" width="11.5703125" style="45" customWidth="1"/>
    <col min="6" max="7" width="9.140625" style="45"/>
    <col min="8" max="8" width="26.5703125" style="45" customWidth="1"/>
    <col min="9" max="9" width="14.140625" style="45" customWidth="1"/>
    <col min="10" max="10" width="22.5703125" style="45" customWidth="1"/>
    <col min="11" max="11" width="15.5703125" style="45" customWidth="1"/>
    <col min="12" max="257" width="9.140625" style="45"/>
    <col min="258" max="258" width="10.42578125" style="45" customWidth="1"/>
    <col min="259" max="263" width="9.140625" style="45"/>
    <col min="264" max="264" width="26.5703125" style="45" customWidth="1"/>
    <col min="265" max="265" width="14.140625" style="45" customWidth="1"/>
    <col min="266" max="266" width="17" style="45" customWidth="1"/>
    <col min="267" max="267" width="15.5703125" style="45" customWidth="1"/>
    <col min="268" max="513" width="9.140625" style="45"/>
    <col min="514" max="514" width="10.42578125" style="45" customWidth="1"/>
    <col min="515" max="519" width="9.140625" style="45"/>
    <col min="520" max="520" width="26.5703125" style="45" customWidth="1"/>
    <col min="521" max="521" width="14.140625" style="45" customWidth="1"/>
    <col min="522" max="522" width="17" style="45" customWidth="1"/>
    <col min="523" max="523" width="15.5703125" style="45" customWidth="1"/>
    <col min="524" max="769" width="9.140625" style="45"/>
    <col min="770" max="770" width="10.42578125" style="45" customWidth="1"/>
    <col min="771" max="775" width="9.140625" style="45"/>
    <col min="776" max="776" width="26.5703125" style="45" customWidth="1"/>
    <col min="777" max="777" width="14.140625" style="45" customWidth="1"/>
    <col min="778" max="778" width="17" style="45" customWidth="1"/>
    <col min="779" max="779" width="15.5703125" style="45" customWidth="1"/>
    <col min="780" max="1025" width="9.140625" style="45"/>
    <col min="1026" max="1026" width="10.42578125" style="45" customWidth="1"/>
    <col min="1027" max="1031" width="9.140625" style="45"/>
    <col min="1032" max="1032" width="26.5703125" style="45" customWidth="1"/>
    <col min="1033" max="1033" width="14.140625" style="45" customWidth="1"/>
    <col min="1034" max="1034" width="17" style="45" customWidth="1"/>
    <col min="1035" max="1035" width="15.5703125" style="45" customWidth="1"/>
    <col min="1036" max="1281" width="9.140625" style="45"/>
    <col min="1282" max="1282" width="10.42578125" style="45" customWidth="1"/>
    <col min="1283" max="1287" width="9.140625" style="45"/>
    <col min="1288" max="1288" width="26.5703125" style="45" customWidth="1"/>
    <col min="1289" max="1289" width="14.140625" style="45" customWidth="1"/>
    <col min="1290" max="1290" width="17" style="45" customWidth="1"/>
    <col min="1291" max="1291" width="15.5703125" style="45" customWidth="1"/>
    <col min="1292" max="1537" width="9.140625" style="45"/>
    <col min="1538" max="1538" width="10.42578125" style="45" customWidth="1"/>
    <col min="1539" max="1543" width="9.140625" style="45"/>
    <col min="1544" max="1544" width="26.5703125" style="45" customWidth="1"/>
    <col min="1545" max="1545" width="14.140625" style="45" customWidth="1"/>
    <col min="1546" max="1546" width="17" style="45" customWidth="1"/>
    <col min="1547" max="1547" width="15.5703125" style="45" customWidth="1"/>
    <col min="1548" max="1793" width="9.140625" style="45"/>
    <col min="1794" max="1794" width="10.42578125" style="45" customWidth="1"/>
    <col min="1795" max="1799" width="9.140625" style="45"/>
    <col min="1800" max="1800" width="26.5703125" style="45" customWidth="1"/>
    <col min="1801" max="1801" width="14.140625" style="45" customWidth="1"/>
    <col min="1802" max="1802" width="17" style="45" customWidth="1"/>
    <col min="1803" max="1803" width="15.5703125" style="45" customWidth="1"/>
    <col min="1804" max="2049" width="9.140625" style="45"/>
    <col min="2050" max="2050" width="10.42578125" style="45" customWidth="1"/>
    <col min="2051" max="2055" width="9.140625" style="45"/>
    <col min="2056" max="2056" width="26.5703125" style="45" customWidth="1"/>
    <col min="2057" max="2057" width="14.140625" style="45" customWidth="1"/>
    <col min="2058" max="2058" width="17" style="45" customWidth="1"/>
    <col min="2059" max="2059" width="15.5703125" style="45" customWidth="1"/>
    <col min="2060" max="2305" width="9.140625" style="45"/>
    <col min="2306" max="2306" width="10.42578125" style="45" customWidth="1"/>
    <col min="2307" max="2311" width="9.140625" style="45"/>
    <col min="2312" max="2312" width="26.5703125" style="45" customWidth="1"/>
    <col min="2313" max="2313" width="14.140625" style="45" customWidth="1"/>
    <col min="2314" max="2314" width="17" style="45" customWidth="1"/>
    <col min="2315" max="2315" width="15.5703125" style="45" customWidth="1"/>
    <col min="2316" max="2561" width="9.140625" style="45"/>
    <col min="2562" max="2562" width="10.42578125" style="45" customWidth="1"/>
    <col min="2563" max="2567" width="9.140625" style="45"/>
    <col min="2568" max="2568" width="26.5703125" style="45" customWidth="1"/>
    <col min="2569" max="2569" width="14.140625" style="45" customWidth="1"/>
    <col min="2570" max="2570" width="17" style="45" customWidth="1"/>
    <col min="2571" max="2571" width="15.5703125" style="45" customWidth="1"/>
    <col min="2572" max="2817" width="9.140625" style="45"/>
    <col min="2818" max="2818" width="10.42578125" style="45" customWidth="1"/>
    <col min="2819" max="2823" width="9.140625" style="45"/>
    <col min="2824" max="2824" width="26.5703125" style="45" customWidth="1"/>
    <col min="2825" max="2825" width="14.140625" style="45" customWidth="1"/>
    <col min="2826" max="2826" width="17" style="45" customWidth="1"/>
    <col min="2827" max="2827" width="15.5703125" style="45" customWidth="1"/>
    <col min="2828" max="3073" width="9.140625" style="45"/>
    <col min="3074" max="3074" width="10.42578125" style="45" customWidth="1"/>
    <col min="3075" max="3079" width="9.140625" style="45"/>
    <col min="3080" max="3080" width="26.5703125" style="45" customWidth="1"/>
    <col min="3081" max="3081" width="14.140625" style="45" customWidth="1"/>
    <col min="3082" max="3082" width="17" style="45" customWidth="1"/>
    <col min="3083" max="3083" width="15.5703125" style="45" customWidth="1"/>
    <col min="3084" max="3329" width="9.140625" style="45"/>
    <col min="3330" max="3330" width="10.42578125" style="45" customWidth="1"/>
    <col min="3331" max="3335" width="9.140625" style="45"/>
    <col min="3336" max="3336" width="26.5703125" style="45" customWidth="1"/>
    <col min="3337" max="3337" width="14.140625" style="45" customWidth="1"/>
    <col min="3338" max="3338" width="17" style="45" customWidth="1"/>
    <col min="3339" max="3339" width="15.5703125" style="45" customWidth="1"/>
    <col min="3340" max="3585" width="9.140625" style="45"/>
    <col min="3586" max="3586" width="10.42578125" style="45" customWidth="1"/>
    <col min="3587" max="3591" width="9.140625" style="45"/>
    <col min="3592" max="3592" width="26.5703125" style="45" customWidth="1"/>
    <col min="3593" max="3593" width="14.140625" style="45" customWidth="1"/>
    <col min="3594" max="3594" width="17" style="45" customWidth="1"/>
    <col min="3595" max="3595" width="15.5703125" style="45" customWidth="1"/>
    <col min="3596" max="3841" width="9.140625" style="45"/>
    <col min="3842" max="3842" width="10.42578125" style="45" customWidth="1"/>
    <col min="3843" max="3847" width="9.140625" style="45"/>
    <col min="3848" max="3848" width="26.5703125" style="45" customWidth="1"/>
    <col min="3849" max="3849" width="14.140625" style="45" customWidth="1"/>
    <col min="3850" max="3850" width="17" style="45" customWidth="1"/>
    <col min="3851" max="3851" width="15.5703125" style="45" customWidth="1"/>
    <col min="3852" max="4097" width="9.140625" style="45"/>
    <col min="4098" max="4098" width="10.42578125" style="45" customWidth="1"/>
    <col min="4099" max="4103" width="9.140625" style="45"/>
    <col min="4104" max="4104" width="26.5703125" style="45" customWidth="1"/>
    <col min="4105" max="4105" width="14.140625" style="45" customWidth="1"/>
    <col min="4106" max="4106" width="17" style="45" customWidth="1"/>
    <col min="4107" max="4107" width="15.5703125" style="45" customWidth="1"/>
    <col min="4108" max="4353" width="9.140625" style="45"/>
    <col min="4354" max="4354" width="10.42578125" style="45" customWidth="1"/>
    <col min="4355" max="4359" width="9.140625" style="45"/>
    <col min="4360" max="4360" width="26.5703125" style="45" customWidth="1"/>
    <col min="4361" max="4361" width="14.140625" style="45" customWidth="1"/>
    <col min="4362" max="4362" width="17" style="45" customWidth="1"/>
    <col min="4363" max="4363" width="15.5703125" style="45" customWidth="1"/>
    <col min="4364" max="4609" width="9.140625" style="45"/>
    <col min="4610" max="4610" width="10.42578125" style="45" customWidth="1"/>
    <col min="4611" max="4615" width="9.140625" style="45"/>
    <col min="4616" max="4616" width="26.5703125" style="45" customWidth="1"/>
    <col min="4617" max="4617" width="14.140625" style="45" customWidth="1"/>
    <col min="4618" max="4618" width="17" style="45" customWidth="1"/>
    <col min="4619" max="4619" width="15.5703125" style="45" customWidth="1"/>
    <col min="4620" max="4865" width="9.140625" style="45"/>
    <col min="4866" max="4866" width="10.42578125" style="45" customWidth="1"/>
    <col min="4867" max="4871" width="9.140625" style="45"/>
    <col min="4872" max="4872" width="26.5703125" style="45" customWidth="1"/>
    <col min="4873" max="4873" width="14.140625" style="45" customWidth="1"/>
    <col min="4874" max="4874" width="17" style="45" customWidth="1"/>
    <col min="4875" max="4875" width="15.5703125" style="45" customWidth="1"/>
    <col min="4876" max="5121" width="9.140625" style="45"/>
    <col min="5122" max="5122" width="10.42578125" style="45" customWidth="1"/>
    <col min="5123" max="5127" width="9.140625" style="45"/>
    <col min="5128" max="5128" width="26.5703125" style="45" customWidth="1"/>
    <col min="5129" max="5129" width="14.140625" style="45" customWidth="1"/>
    <col min="5130" max="5130" width="17" style="45" customWidth="1"/>
    <col min="5131" max="5131" width="15.5703125" style="45" customWidth="1"/>
    <col min="5132" max="5377" width="9.140625" style="45"/>
    <col min="5378" max="5378" width="10.42578125" style="45" customWidth="1"/>
    <col min="5379" max="5383" width="9.140625" style="45"/>
    <col min="5384" max="5384" width="26.5703125" style="45" customWidth="1"/>
    <col min="5385" max="5385" width="14.140625" style="45" customWidth="1"/>
    <col min="5386" max="5386" width="17" style="45" customWidth="1"/>
    <col min="5387" max="5387" width="15.5703125" style="45" customWidth="1"/>
    <col min="5388" max="5633" width="9.140625" style="45"/>
    <col min="5634" max="5634" width="10.42578125" style="45" customWidth="1"/>
    <col min="5635" max="5639" width="9.140625" style="45"/>
    <col min="5640" max="5640" width="26.5703125" style="45" customWidth="1"/>
    <col min="5641" max="5641" width="14.140625" style="45" customWidth="1"/>
    <col min="5642" max="5642" width="17" style="45" customWidth="1"/>
    <col min="5643" max="5643" width="15.5703125" style="45" customWidth="1"/>
    <col min="5644" max="5889" width="9.140625" style="45"/>
    <col min="5890" max="5890" width="10.42578125" style="45" customWidth="1"/>
    <col min="5891" max="5895" width="9.140625" style="45"/>
    <col min="5896" max="5896" width="26.5703125" style="45" customWidth="1"/>
    <col min="5897" max="5897" width="14.140625" style="45" customWidth="1"/>
    <col min="5898" max="5898" width="17" style="45" customWidth="1"/>
    <col min="5899" max="5899" width="15.5703125" style="45" customWidth="1"/>
    <col min="5900" max="6145" width="9.140625" style="45"/>
    <col min="6146" max="6146" width="10.42578125" style="45" customWidth="1"/>
    <col min="6147" max="6151" width="9.140625" style="45"/>
    <col min="6152" max="6152" width="26.5703125" style="45" customWidth="1"/>
    <col min="6153" max="6153" width="14.140625" style="45" customWidth="1"/>
    <col min="6154" max="6154" width="17" style="45" customWidth="1"/>
    <col min="6155" max="6155" width="15.5703125" style="45" customWidth="1"/>
    <col min="6156" max="6401" width="9.140625" style="45"/>
    <col min="6402" max="6402" width="10.42578125" style="45" customWidth="1"/>
    <col min="6403" max="6407" width="9.140625" style="45"/>
    <col min="6408" max="6408" width="26.5703125" style="45" customWidth="1"/>
    <col min="6409" max="6409" width="14.140625" style="45" customWidth="1"/>
    <col min="6410" max="6410" width="17" style="45" customWidth="1"/>
    <col min="6411" max="6411" width="15.5703125" style="45" customWidth="1"/>
    <col min="6412" max="6657" width="9.140625" style="45"/>
    <col min="6658" max="6658" width="10.42578125" style="45" customWidth="1"/>
    <col min="6659" max="6663" width="9.140625" style="45"/>
    <col min="6664" max="6664" width="26.5703125" style="45" customWidth="1"/>
    <col min="6665" max="6665" width="14.140625" style="45" customWidth="1"/>
    <col min="6666" max="6666" width="17" style="45" customWidth="1"/>
    <col min="6667" max="6667" width="15.5703125" style="45" customWidth="1"/>
    <col min="6668" max="6913" width="9.140625" style="45"/>
    <col min="6914" max="6914" width="10.42578125" style="45" customWidth="1"/>
    <col min="6915" max="6919" width="9.140625" style="45"/>
    <col min="6920" max="6920" width="26.5703125" style="45" customWidth="1"/>
    <col min="6921" max="6921" width="14.140625" style="45" customWidth="1"/>
    <col min="6922" max="6922" width="17" style="45" customWidth="1"/>
    <col min="6923" max="6923" width="15.5703125" style="45" customWidth="1"/>
    <col min="6924" max="7169" width="9.140625" style="45"/>
    <col min="7170" max="7170" width="10.42578125" style="45" customWidth="1"/>
    <col min="7171" max="7175" width="9.140625" style="45"/>
    <col min="7176" max="7176" width="26.5703125" style="45" customWidth="1"/>
    <col min="7177" max="7177" width="14.140625" style="45" customWidth="1"/>
    <col min="7178" max="7178" width="17" style="45" customWidth="1"/>
    <col min="7179" max="7179" width="15.5703125" style="45" customWidth="1"/>
    <col min="7180" max="7425" width="9.140625" style="45"/>
    <col min="7426" max="7426" width="10.42578125" style="45" customWidth="1"/>
    <col min="7427" max="7431" width="9.140625" style="45"/>
    <col min="7432" max="7432" width="26.5703125" style="45" customWidth="1"/>
    <col min="7433" max="7433" width="14.140625" style="45" customWidth="1"/>
    <col min="7434" max="7434" width="17" style="45" customWidth="1"/>
    <col min="7435" max="7435" width="15.5703125" style="45" customWidth="1"/>
    <col min="7436" max="7681" width="9.140625" style="45"/>
    <col min="7682" max="7682" width="10.42578125" style="45" customWidth="1"/>
    <col min="7683" max="7687" width="9.140625" style="45"/>
    <col min="7688" max="7688" width="26.5703125" style="45" customWidth="1"/>
    <col min="7689" max="7689" width="14.140625" style="45" customWidth="1"/>
    <col min="7690" max="7690" width="17" style="45" customWidth="1"/>
    <col min="7691" max="7691" width="15.5703125" style="45" customWidth="1"/>
    <col min="7692" max="7937" width="9.140625" style="45"/>
    <col min="7938" max="7938" width="10.42578125" style="45" customWidth="1"/>
    <col min="7939" max="7943" width="9.140625" style="45"/>
    <col min="7944" max="7944" width="26.5703125" style="45" customWidth="1"/>
    <col min="7945" max="7945" width="14.140625" style="45" customWidth="1"/>
    <col min="7946" max="7946" width="17" style="45" customWidth="1"/>
    <col min="7947" max="7947" width="15.5703125" style="45" customWidth="1"/>
    <col min="7948" max="8193" width="9.140625" style="45"/>
    <col min="8194" max="8194" width="10.42578125" style="45" customWidth="1"/>
    <col min="8195" max="8199" width="9.140625" style="45"/>
    <col min="8200" max="8200" width="26.5703125" style="45" customWidth="1"/>
    <col min="8201" max="8201" width="14.140625" style="45" customWidth="1"/>
    <col min="8202" max="8202" width="17" style="45" customWidth="1"/>
    <col min="8203" max="8203" width="15.5703125" style="45" customWidth="1"/>
    <col min="8204" max="8449" width="9.140625" style="45"/>
    <col min="8450" max="8450" width="10.42578125" style="45" customWidth="1"/>
    <col min="8451" max="8455" width="9.140625" style="45"/>
    <col min="8456" max="8456" width="26.5703125" style="45" customWidth="1"/>
    <col min="8457" max="8457" width="14.140625" style="45" customWidth="1"/>
    <col min="8458" max="8458" width="17" style="45" customWidth="1"/>
    <col min="8459" max="8459" width="15.5703125" style="45" customWidth="1"/>
    <col min="8460" max="8705" width="9.140625" style="45"/>
    <col min="8706" max="8706" width="10.42578125" style="45" customWidth="1"/>
    <col min="8707" max="8711" width="9.140625" style="45"/>
    <col min="8712" max="8712" width="26.5703125" style="45" customWidth="1"/>
    <col min="8713" max="8713" width="14.140625" style="45" customWidth="1"/>
    <col min="8714" max="8714" width="17" style="45" customWidth="1"/>
    <col min="8715" max="8715" width="15.5703125" style="45" customWidth="1"/>
    <col min="8716" max="8961" width="9.140625" style="45"/>
    <col min="8962" max="8962" width="10.42578125" style="45" customWidth="1"/>
    <col min="8963" max="8967" width="9.140625" style="45"/>
    <col min="8968" max="8968" width="26.5703125" style="45" customWidth="1"/>
    <col min="8969" max="8969" width="14.140625" style="45" customWidth="1"/>
    <col min="8970" max="8970" width="17" style="45" customWidth="1"/>
    <col min="8971" max="8971" width="15.5703125" style="45" customWidth="1"/>
    <col min="8972" max="9217" width="9.140625" style="45"/>
    <col min="9218" max="9218" width="10.42578125" style="45" customWidth="1"/>
    <col min="9219" max="9223" width="9.140625" style="45"/>
    <col min="9224" max="9224" width="26.5703125" style="45" customWidth="1"/>
    <col min="9225" max="9225" width="14.140625" style="45" customWidth="1"/>
    <col min="9226" max="9226" width="17" style="45" customWidth="1"/>
    <col min="9227" max="9227" width="15.5703125" style="45" customWidth="1"/>
    <col min="9228" max="9473" width="9.140625" style="45"/>
    <col min="9474" max="9474" width="10.42578125" style="45" customWidth="1"/>
    <col min="9475" max="9479" width="9.140625" style="45"/>
    <col min="9480" max="9480" width="26.5703125" style="45" customWidth="1"/>
    <col min="9481" max="9481" width="14.140625" style="45" customWidth="1"/>
    <col min="9482" max="9482" width="17" style="45" customWidth="1"/>
    <col min="9483" max="9483" width="15.5703125" style="45" customWidth="1"/>
    <col min="9484" max="9729" width="9.140625" style="45"/>
    <col min="9730" max="9730" width="10.42578125" style="45" customWidth="1"/>
    <col min="9731" max="9735" width="9.140625" style="45"/>
    <col min="9736" max="9736" width="26.5703125" style="45" customWidth="1"/>
    <col min="9737" max="9737" width="14.140625" style="45" customWidth="1"/>
    <col min="9738" max="9738" width="17" style="45" customWidth="1"/>
    <col min="9739" max="9739" width="15.5703125" style="45" customWidth="1"/>
    <col min="9740" max="9985" width="9.140625" style="45"/>
    <col min="9986" max="9986" width="10.42578125" style="45" customWidth="1"/>
    <col min="9987" max="9991" width="9.140625" style="45"/>
    <col min="9992" max="9992" width="26.5703125" style="45" customWidth="1"/>
    <col min="9993" max="9993" width="14.140625" style="45" customWidth="1"/>
    <col min="9994" max="9994" width="17" style="45" customWidth="1"/>
    <col min="9995" max="9995" width="15.5703125" style="45" customWidth="1"/>
    <col min="9996" max="10241" width="9.140625" style="45"/>
    <col min="10242" max="10242" width="10.42578125" style="45" customWidth="1"/>
    <col min="10243" max="10247" width="9.140625" style="45"/>
    <col min="10248" max="10248" width="26.5703125" style="45" customWidth="1"/>
    <col min="10249" max="10249" width="14.140625" style="45" customWidth="1"/>
    <col min="10250" max="10250" width="17" style="45" customWidth="1"/>
    <col min="10251" max="10251" width="15.5703125" style="45" customWidth="1"/>
    <col min="10252" max="10497" width="9.140625" style="45"/>
    <col min="10498" max="10498" width="10.42578125" style="45" customWidth="1"/>
    <col min="10499" max="10503" width="9.140625" style="45"/>
    <col min="10504" max="10504" width="26.5703125" style="45" customWidth="1"/>
    <col min="10505" max="10505" width="14.140625" style="45" customWidth="1"/>
    <col min="10506" max="10506" width="17" style="45" customWidth="1"/>
    <col min="10507" max="10507" width="15.5703125" style="45" customWidth="1"/>
    <col min="10508" max="10753" width="9.140625" style="45"/>
    <col min="10754" max="10754" width="10.42578125" style="45" customWidth="1"/>
    <col min="10755" max="10759" width="9.140625" style="45"/>
    <col min="10760" max="10760" width="26.5703125" style="45" customWidth="1"/>
    <col min="10761" max="10761" width="14.140625" style="45" customWidth="1"/>
    <col min="10762" max="10762" width="17" style="45" customWidth="1"/>
    <col min="10763" max="10763" width="15.5703125" style="45" customWidth="1"/>
    <col min="10764" max="11009" width="9.140625" style="45"/>
    <col min="11010" max="11010" width="10.42578125" style="45" customWidth="1"/>
    <col min="11011" max="11015" width="9.140625" style="45"/>
    <col min="11016" max="11016" width="26.5703125" style="45" customWidth="1"/>
    <col min="11017" max="11017" width="14.140625" style="45" customWidth="1"/>
    <col min="11018" max="11018" width="17" style="45" customWidth="1"/>
    <col min="11019" max="11019" width="15.5703125" style="45" customWidth="1"/>
    <col min="11020" max="11265" width="9.140625" style="45"/>
    <col min="11266" max="11266" width="10.42578125" style="45" customWidth="1"/>
    <col min="11267" max="11271" width="9.140625" style="45"/>
    <col min="11272" max="11272" width="26.5703125" style="45" customWidth="1"/>
    <col min="11273" max="11273" width="14.140625" style="45" customWidth="1"/>
    <col min="11274" max="11274" width="17" style="45" customWidth="1"/>
    <col min="11275" max="11275" width="15.5703125" style="45" customWidth="1"/>
    <col min="11276" max="11521" width="9.140625" style="45"/>
    <col min="11522" max="11522" width="10.42578125" style="45" customWidth="1"/>
    <col min="11523" max="11527" width="9.140625" style="45"/>
    <col min="11528" max="11528" width="26.5703125" style="45" customWidth="1"/>
    <col min="11529" max="11529" width="14.140625" style="45" customWidth="1"/>
    <col min="11530" max="11530" width="17" style="45" customWidth="1"/>
    <col min="11531" max="11531" width="15.5703125" style="45" customWidth="1"/>
    <col min="11532" max="11777" width="9.140625" style="45"/>
    <col min="11778" max="11778" width="10.42578125" style="45" customWidth="1"/>
    <col min="11779" max="11783" width="9.140625" style="45"/>
    <col min="11784" max="11784" width="26.5703125" style="45" customWidth="1"/>
    <col min="11785" max="11785" width="14.140625" style="45" customWidth="1"/>
    <col min="11786" max="11786" width="17" style="45" customWidth="1"/>
    <col min="11787" max="11787" width="15.5703125" style="45" customWidth="1"/>
    <col min="11788" max="12033" width="9.140625" style="45"/>
    <col min="12034" max="12034" width="10.42578125" style="45" customWidth="1"/>
    <col min="12035" max="12039" width="9.140625" style="45"/>
    <col min="12040" max="12040" width="26.5703125" style="45" customWidth="1"/>
    <col min="12041" max="12041" width="14.140625" style="45" customWidth="1"/>
    <col min="12042" max="12042" width="17" style="45" customWidth="1"/>
    <col min="12043" max="12043" width="15.5703125" style="45" customWidth="1"/>
    <col min="12044" max="12289" width="9.140625" style="45"/>
    <col min="12290" max="12290" width="10.42578125" style="45" customWidth="1"/>
    <col min="12291" max="12295" width="9.140625" style="45"/>
    <col min="12296" max="12296" width="26.5703125" style="45" customWidth="1"/>
    <col min="12297" max="12297" width="14.140625" style="45" customWidth="1"/>
    <col min="12298" max="12298" width="17" style="45" customWidth="1"/>
    <col min="12299" max="12299" width="15.5703125" style="45" customWidth="1"/>
    <col min="12300" max="12545" width="9.140625" style="45"/>
    <col min="12546" max="12546" width="10.42578125" style="45" customWidth="1"/>
    <col min="12547" max="12551" width="9.140625" style="45"/>
    <col min="12552" max="12552" width="26.5703125" style="45" customWidth="1"/>
    <col min="12553" max="12553" width="14.140625" style="45" customWidth="1"/>
    <col min="12554" max="12554" width="17" style="45" customWidth="1"/>
    <col min="12555" max="12555" width="15.5703125" style="45" customWidth="1"/>
    <col min="12556" max="12801" width="9.140625" style="45"/>
    <col min="12802" max="12802" width="10.42578125" style="45" customWidth="1"/>
    <col min="12803" max="12807" width="9.140625" style="45"/>
    <col min="12808" max="12808" width="26.5703125" style="45" customWidth="1"/>
    <col min="12809" max="12809" width="14.140625" style="45" customWidth="1"/>
    <col min="12810" max="12810" width="17" style="45" customWidth="1"/>
    <col min="12811" max="12811" width="15.5703125" style="45" customWidth="1"/>
    <col min="12812" max="13057" width="9.140625" style="45"/>
    <col min="13058" max="13058" width="10.42578125" style="45" customWidth="1"/>
    <col min="13059" max="13063" width="9.140625" style="45"/>
    <col min="13064" max="13064" width="26.5703125" style="45" customWidth="1"/>
    <col min="13065" max="13065" width="14.140625" style="45" customWidth="1"/>
    <col min="13066" max="13066" width="17" style="45" customWidth="1"/>
    <col min="13067" max="13067" width="15.5703125" style="45" customWidth="1"/>
    <col min="13068" max="13313" width="9.140625" style="45"/>
    <col min="13314" max="13314" width="10.42578125" style="45" customWidth="1"/>
    <col min="13315" max="13319" width="9.140625" style="45"/>
    <col min="13320" max="13320" width="26.5703125" style="45" customWidth="1"/>
    <col min="13321" max="13321" width="14.140625" style="45" customWidth="1"/>
    <col min="13322" max="13322" width="17" style="45" customWidth="1"/>
    <col min="13323" max="13323" width="15.5703125" style="45" customWidth="1"/>
    <col min="13324" max="13569" width="9.140625" style="45"/>
    <col min="13570" max="13570" width="10.42578125" style="45" customWidth="1"/>
    <col min="13571" max="13575" width="9.140625" style="45"/>
    <col min="13576" max="13576" width="26.5703125" style="45" customWidth="1"/>
    <col min="13577" max="13577" width="14.140625" style="45" customWidth="1"/>
    <col min="13578" max="13578" width="17" style="45" customWidth="1"/>
    <col min="13579" max="13579" width="15.5703125" style="45" customWidth="1"/>
    <col min="13580" max="13825" width="9.140625" style="45"/>
    <col min="13826" max="13826" width="10.42578125" style="45" customWidth="1"/>
    <col min="13827" max="13831" width="9.140625" style="45"/>
    <col min="13832" max="13832" width="26.5703125" style="45" customWidth="1"/>
    <col min="13833" max="13833" width="14.140625" style="45" customWidth="1"/>
    <col min="13834" max="13834" width="17" style="45" customWidth="1"/>
    <col min="13835" max="13835" width="15.5703125" style="45" customWidth="1"/>
    <col min="13836" max="14081" width="9.140625" style="45"/>
    <col min="14082" max="14082" width="10.42578125" style="45" customWidth="1"/>
    <col min="14083" max="14087" width="9.140625" style="45"/>
    <col min="14088" max="14088" width="26.5703125" style="45" customWidth="1"/>
    <col min="14089" max="14089" width="14.140625" style="45" customWidth="1"/>
    <col min="14090" max="14090" width="17" style="45" customWidth="1"/>
    <col min="14091" max="14091" width="15.5703125" style="45" customWidth="1"/>
    <col min="14092" max="14337" width="9.140625" style="45"/>
    <col min="14338" max="14338" width="10.42578125" style="45" customWidth="1"/>
    <col min="14339" max="14343" width="9.140625" style="45"/>
    <col min="14344" max="14344" width="26.5703125" style="45" customWidth="1"/>
    <col min="14345" max="14345" width="14.140625" style="45" customWidth="1"/>
    <col min="14346" max="14346" width="17" style="45" customWidth="1"/>
    <col min="14347" max="14347" width="15.5703125" style="45" customWidth="1"/>
    <col min="14348" max="14593" width="9.140625" style="45"/>
    <col min="14594" max="14594" width="10.42578125" style="45" customWidth="1"/>
    <col min="14595" max="14599" width="9.140625" style="45"/>
    <col min="14600" max="14600" width="26.5703125" style="45" customWidth="1"/>
    <col min="14601" max="14601" width="14.140625" style="45" customWidth="1"/>
    <col min="14602" max="14602" width="17" style="45" customWidth="1"/>
    <col min="14603" max="14603" width="15.5703125" style="45" customWidth="1"/>
    <col min="14604" max="14849" width="9.140625" style="45"/>
    <col min="14850" max="14850" width="10.42578125" style="45" customWidth="1"/>
    <col min="14851" max="14855" width="9.140625" style="45"/>
    <col min="14856" max="14856" width="26.5703125" style="45" customWidth="1"/>
    <col min="14857" max="14857" width="14.140625" style="45" customWidth="1"/>
    <col min="14858" max="14858" width="17" style="45" customWidth="1"/>
    <col min="14859" max="14859" width="15.5703125" style="45" customWidth="1"/>
    <col min="14860" max="15105" width="9.140625" style="45"/>
    <col min="15106" max="15106" width="10.42578125" style="45" customWidth="1"/>
    <col min="15107" max="15111" width="9.140625" style="45"/>
    <col min="15112" max="15112" width="26.5703125" style="45" customWidth="1"/>
    <col min="15113" max="15113" width="14.140625" style="45" customWidth="1"/>
    <col min="15114" max="15114" width="17" style="45" customWidth="1"/>
    <col min="15115" max="15115" width="15.5703125" style="45" customWidth="1"/>
    <col min="15116" max="15361" width="9.140625" style="45"/>
    <col min="15362" max="15362" width="10.42578125" style="45" customWidth="1"/>
    <col min="15363" max="15367" width="9.140625" style="45"/>
    <col min="15368" max="15368" width="26.5703125" style="45" customWidth="1"/>
    <col min="15369" max="15369" width="14.140625" style="45" customWidth="1"/>
    <col min="15370" max="15370" width="17" style="45" customWidth="1"/>
    <col min="15371" max="15371" width="15.5703125" style="45" customWidth="1"/>
    <col min="15372" max="15617" width="9.140625" style="45"/>
    <col min="15618" max="15618" width="10.42578125" style="45" customWidth="1"/>
    <col min="15619" max="15623" width="9.140625" style="45"/>
    <col min="15624" max="15624" width="26.5703125" style="45" customWidth="1"/>
    <col min="15625" max="15625" width="14.140625" style="45" customWidth="1"/>
    <col min="15626" max="15626" width="17" style="45" customWidth="1"/>
    <col min="15627" max="15627" width="15.5703125" style="45" customWidth="1"/>
    <col min="15628" max="15873" width="9.140625" style="45"/>
    <col min="15874" max="15874" width="10.42578125" style="45" customWidth="1"/>
    <col min="15875" max="15879" width="9.140625" style="45"/>
    <col min="15880" max="15880" width="26.5703125" style="45" customWidth="1"/>
    <col min="15881" max="15881" width="14.140625" style="45" customWidth="1"/>
    <col min="15882" max="15882" width="17" style="45" customWidth="1"/>
    <col min="15883" max="15883" width="15.5703125" style="45" customWidth="1"/>
    <col min="15884" max="16129" width="9.140625" style="45"/>
    <col min="16130" max="16130" width="10.42578125" style="45" customWidth="1"/>
    <col min="16131" max="16135" width="9.140625" style="45"/>
    <col min="16136" max="16136" width="26.5703125" style="45" customWidth="1"/>
    <col min="16137" max="16137" width="14.140625" style="45" customWidth="1"/>
    <col min="16138" max="16138" width="17" style="45" customWidth="1"/>
    <col min="16139" max="16139" width="15.5703125" style="45" customWidth="1"/>
    <col min="16140" max="16384" width="9.140625" style="45"/>
  </cols>
  <sheetData>
    <row r="1" spans="2:11" x14ac:dyDescent="0.25">
      <c r="D1" s="224" t="s">
        <v>211</v>
      </c>
      <c r="E1" s="224"/>
      <c r="F1" s="224"/>
      <c r="G1" s="224"/>
      <c r="H1" s="224"/>
      <c r="I1" s="224"/>
      <c r="J1" s="224"/>
    </row>
    <row r="2" spans="2:11" x14ac:dyDescent="0.25">
      <c r="D2" s="224" t="s">
        <v>223</v>
      </c>
      <c r="E2" s="224"/>
      <c r="F2" s="224"/>
      <c r="G2" s="224"/>
      <c r="H2" s="224"/>
      <c r="I2" s="224"/>
      <c r="J2" s="224"/>
    </row>
    <row r="3" spans="2:11" x14ac:dyDescent="0.25">
      <c r="D3" s="224" t="s">
        <v>212</v>
      </c>
      <c r="E3" s="224"/>
      <c r="F3" s="224"/>
      <c r="G3" s="224"/>
      <c r="H3" s="224"/>
      <c r="I3" s="224"/>
      <c r="J3" s="224"/>
    </row>
    <row r="5" spans="2:11" ht="15.75" customHeight="1" x14ac:dyDescent="0.25">
      <c r="C5" s="156"/>
      <c r="D5" s="156"/>
      <c r="E5" s="156"/>
      <c r="F5" s="156"/>
      <c r="G5" s="156"/>
      <c r="H5" s="156"/>
      <c r="I5" s="156"/>
      <c r="J5" s="156"/>
      <c r="K5" s="156"/>
    </row>
    <row r="6" spans="2:11" x14ac:dyDescent="0.25">
      <c r="C6" s="156"/>
      <c r="D6" s="156"/>
      <c r="E6" s="156"/>
      <c r="F6" s="156"/>
      <c r="G6" s="156"/>
      <c r="H6" s="156"/>
      <c r="I6" s="156"/>
      <c r="J6" s="156"/>
      <c r="K6" s="156"/>
    </row>
    <row r="7" spans="2:11" x14ac:dyDescent="0.25">
      <c r="B7" s="245" t="s">
        <v>66</v>
      </c>
      <c r="C7" s="245"/>
      <c r="D7" s="245"/>
      <c r="E7" s="245"/>
      <c r="F7" s="245"/>
      <c r="G7" s="245"/>
      <c r="H7" s="245"/>
      <c r="I7" s="245"/>
      <c r="J7" s="245"/>
      <c r="K7" s="245"/>
    </row>
    <row r="8" spans="2:11" x14ac:dyDescent="0.25">
      <c r="F8" s="224"/>
      <c r="G8" s="224"/>
      <c r="H8" s="224"/>
      <c r="I8" s="224"/>
    </row>
    <row r="11" spans="2:11" ht="16.5" thickBot="1" x14ac:dyDescent="0.3">
      <c r="B11" s="117" t="s">
        <v>127</v>
      </c>
      <c r="C11" s="117"/>
      <c r="D11" s="117"/>
      <c r="E11" s="117"/>
    </row>
    <row r="12" spans="2:11" ht="47.25" x14ac:dyDescent="0.25">
      <c r="B12" s="90" t="s">
        <v>128</v>
      </c>
      <c r="C12" s="214" t="s">
        <v>129</v>
      </c>
      <c r="D12" s="214"/>
      <c r="E12" s="214"/>
      <c r="F12" s="214"/>
      <c r="G12" s="214"/>
      <c r="H12" s="214"/>
      <c r="I12" s="91" t="s">
        <v>193</v>
      </c>
      <c r="J12" s="92" t="s">
        <v>219</v>
      </c>
      <c r="K12" s="93" t="s">
        <v>172</v>
      </c>
    </row>
    <row r="13" spans="2:11" x14ac:dyDescent="0.25">
      <c r="B13" s="94"/>
      <c r="C13" s="207">
        <v>1</v>
      </c>
      <c r="D13" s="208"/>
      <c r="E13" s="208"/>
      <c r="F13" s="208"/>
      <c r="G13" s="208"/>
      <c r="H13" s="209"/>
      <c r="I13" s="95">
        <v>2</v>
      </c>
      <c r="J13" s="96">
        <v>3</v>
      </c>
      <c r="K13" s="97" t="s">
        <v>206</v>
      </c>
    </row>
    <row r="14" spans="2:11" x14ac:dyDescent="0.25">
      <c r="B14" s="51">
        <v>67</v>
      </c>
      <c r="C14" s="222" t="s">
        <v>76</v>
      </c>
      <c r="D14" s="222"/>
      <c r="E14" s="222"/>
      <c r="F14" s="222"/>
      <c r="G14" s="222"/>
      <c r="H14" s="222"/>
      <c r="I14" s="52">
        <f>SUM(I15:I16)</f>
        <v>332400</v>
      </c>
      <c r="J14" s="52">
        <f>SUM(J15:J16)</f>
        <v>325062.69</v>
      </c>
      <c r="K14" s="98">
        <f>J14/I14*100</f>
        <v>97.79262635379061</v>
      </c>
    </row>
    <row r="15" spans="2:11" x14ac:dyDescent="0.25">
      <c r="B15" s="49">
        <v>6711</v>
      </c>
      <c r="C15" s="223" t="s">
        <v>130</v>
      </c>
      <c r="D15" s="223"/>
      <c r="E15" s="223"/>
      <c r="F15" s="223"/>
      <c r="G15" s="223"/>
      <c r="H15" s="223"/>
      <c r="I15" s="50">
        <f>'[1]JLP(R)FP-Ril 4.razina '!$F$40+'[1]JLP(R)FP-Ril 4.razina '!$G$40</f>
        <v>321390.95</v>
      </c>
      <c r="J15" s="99">
        <v>314053.64</v>
      </c>
      <c r="K15" s="100">
        <f>J15/I15*100</f>
        <v>97.717014122519629</v>
      </c>
    </row>
    <row r="16" spans="2:11" x14ac:dyDescent="0.25">
      <c r="B16" s="49">
        <v>6712</v>
      </c>
      <c r="C16" s="223" t="s">
        <v>131</v>
      </c>
      <c r="D16" s="223"/>
      <c r="E16" s="223"/>
      <c r="F16" s="223"/>
      <c r="G16" s="223"/>
      <c r="H16" s="223"/>
      <c r="I16" s="50">
        <f>'[1]JLP(R)FP-Ril 4.razina '!$F$84+'[1]JLP(R)FP-Ril 4.razina '!$G$84</f>
        <v>11009.05</v>
      </c>
      <c r="J16" s="99">
        <v>11009.05</v>
      </c>
      <c r="K16" s="100">
        <f>J16/I16*100</f>
        <v>100</v>
      </c>
    </row>
    <row r="17" spans="2:11" ht="16.5" thickBot="1" x14ac:dyDescent="0.3">
      <c r="B17" s="101"/>
      <c r="C17" s="221" t="s">
        <v>132</v>
      </c>
      <c r="D17" s="221"/>
      <c r="E17" s="221"/>
      <c r="F17" s="221"/>
      <c r="G17" s="221"/>
      <c r="H17" s="221"/>
      <c r="I17" s="102">
        <f>I14</f>
        <v>332400</v>
      </c>
      <c r="J17" s="102">
        <f>J14</f>
        <v>325062.69</v>
      </c>
      <c r="K17" s="98">
        <f>J17/I17*100</f>
        <v>97.79262635379061</v>
      </c>
    </row>
    <row r="18" spans="2:11" x14ac:dyDescent="0.25">
      <c r="B18" s="104"/>
      <c r="C18" s="105"/>
      <c r="D18" s="105"/>
      <c r="E18" s="105"/>
      <c r="F18" s="105"/>
      <c r="G18" s="105"/>
      <c r="H18" s="105"/>
      <c r="I18" s="157"/>
      <c r="J18" s="157"/>
      <c r="K18" s="106"/>
    </row>
    <row r="19" spans="2:11" ht="16.5" thickBot="1" x14ac:dyDescent="0.3">
      <c r="B19" s="117" t="s">
        <v>197</v>
      </c>
      <c r="C19" s="107"/>
      <c r="D19" s="107"/>
      <c r="E19" s="107"/>
    </row>
    <row r="20" spans="2:11" ht="47.25" x14ac:dyDescent="0.25">
      <c r="B20" s="90" t="s">
        <v>128</v>
      </c>
      <c r="C20" s="214" t="s">
        <v>129</v>
      </c>
      <c r="D20" s="214"/>
      <c r="E20" s="214"/>
      <c r="F20" s="214"/>
      <c r="G20" s="214"/>
      <c r="H20" s="214"/>
      <c r="I20" s="91" t="s">
        <v>193</v>
      </c>
      <c r="J20" s="92" t="s">
        <v>219</v>
      </c>
      <c r="K20" s="93" t="s">
        <v>172</v>
      </c>
    </row>
    <row r="21" spans="2:11" x14ac:dyDescent="0.25">
      <c r="B21" s="94"/>
      <c r="C21" s="207">
        <v>1</v>
      </c>
      <c r="D21" s="208"/>
      <c r="E21" s="208"/>
      <c r="F21" s="208"/>
      <c r="G21" s="208"/>
      <c r="H21" s="209"/>
      <c r="I21" s="95">
        <v>2</v>
      </c>
      <c r="J21" s="96">
        <v>3</v>
      </c>
      <c r="K21" s="97" t="s">
        <v>206</v>
      </c>
    </row>
    <row r="22" spans="2:11" x14ac:dyDescent="0.25">
      <c r="B22" s="51">
        <v>641</v>
      </c>
      <c r="C22" s="222" t="s">
        <v>199</v>
      </c>
      <c r="D22" s="222"/>
      <c r="E22" s="222"/>
      <c r="F22" s="222"/>
      <c r="G22" s="222"/>
      <c r="H22" s="222"/>
      <c r="I22" s="52">
        <f>SUM(I23:I24)</f>
        <v>300</v>
      </c>
      <c r="J22" s="52">
        <f>SUM(J23:J24)</f>
        <v>293.08000000000004</v>
      </c>
      <c r="K22" s="98">
        <f>J22/I22*100</f>
        <v>97.693333333333342</v>
      </c>
    </row>
    <row r="23" spans="2:11" x14ac:dyDescent="0.25">
      <c r="B23" s="49">
        <v>6413</v>
      </c>
      <c r="C23" s="218" t="s">
        <v>12</v>
      </c>
      <c r="D23" s="219"/>
      <c r="E23" s="219"/>
      <c r="F23" s="219"/>
      <c r="G23" s="219"/>
      <c r="H23" s="220"/>
      <c r="I23" s="50">
        <f>'[1]JLP(R)FP-Ril 4.razina '!$D$11</f>
        <v>300</v>
      </c>
      <c r="J23" s="99">
        <v>1.1100000000000001</v>
      </c>
      <c r="K23" s="100">
        <f t="shared" ref="K23:K24" si="0">J23/I23*100</f>
        <v>0.37</v>
      </c>
    </row>
    <row r="24" spans="2:11" x14ac:dyDescent="0.25">
      <c r="B24" s="49">
        <v>6414</v>
      </c>
      <c r="C24" s="218" t="s">
        <v>62</v>
      </c>
      <c r="D24" s="219"/>
      <c r="E24" s="219"/>
      <c r="F24" s="219"/>
      <c r="G24" s="219"/>
      <c r="H24" s="220"/>
      <c r="I24" s="50">
        <v>0</v>
      </c>
      <c r="J24" s="99">
        <v>291.97000000000003</v>
      </c>
      <c r="K24" s="100" t="e">
        <f t="shared" si="0"/>
        <v>#DIV/0!</v>
      </c>
    </row>
    <row r="25" spans="2:11" x14ac:dyDescent="0.25">
      <c r="B25" s="51">
        <v>683</v>
      </c>
      <c r="C25" s="238" t="s">
        <v>63</v>
      </c>
      <c r="D25" s="239"/>
      <c r="E25" s="239"/>
      <c r="F25" s="239"/>
      <c r="G25" s="239"/>
      <c r="H25" s="240"/>
      <c r="I25" s="52">
        <f>I26</f>
        <v>0</v>
      </c>
      <c r="J25" s="52">
        <f t="shared" ref="J25" si="1">J26</f>
        <v>220</v>
      </c>
      <c r="K25" s="98" t="e">
        <f>J25/I25*100</f>
        <v>#DIV/0!</v>
      </c>
    </row>
    <row r="26" spans="2:11" x14ac:dyDescent="0.25">
      <c r="B26" s="59">
        <v>6831</v>
      </c>
      <c r="C26" s="246" t="s">
        <v>63</v>
      </c>
      <c r="D26" s="247"/>
      <c r="E26" s="247"/>
      <c r="F26" s="247"/>
      <c r="G26" s="247"/>
      <c r="H26" s="248"/>
      <c r="I26" s="50">
        <v>0</v>
      </c>
      <c r="J26" s="99">
        <v>220</v>
      </c>
      <c r="K26" s="100" t="e">
        <f>J26/I26*100</f>
        <v>#DIV/0!</v>
      </c>
    </row>
    <row r="27" spans="2:11" ht="16.5" thickBot="1" x14ac:dyDescent="0.3">
      <c r="B27" s="101"/>
      <c r="C27" s="221" t="s">
        <v>204</v>
      </c>
      <c r="D27" s="221"/>
      <c r="E27" s="221"/>
      <c r="F27" s="221"/>
      <c r="G27" s="221"/>
      <c r="H27" s="221"/>
      <c r="I27" s="102">
        <f>I22+I25</f>
        <v>300</v>
      </c>
      <c r="J27" s="102">
        <f>J22+J25</f>
        <v>513.08000000000004</v>
      </c>
      <c r="K27" s="103">
        <f>J27/I27*100</f>
        <v>171.02666666666667</v>
      </c>
    </row>
    <row r="28" spans="2:11" x14ac:dyDescent="0.25">
      <c r="B28" s="104"/>
      <c r="C28" s="105"/>
      <c r="D28" s="105"/>
      <c r="E28" s="105"/>
      <c r="F28" s="105"/>
      <c r="G28" s="105"/>
      <c r="H28" s="105"/>
      <c r="I28" s="106"/>
      <c r="J28" s="106"/>
      <c r="K28" s="106"/>
    </row>
    <row r="29" spans="2:11" x14ac:dyDescent="0.25">
      <c r="B29" s="104"/>
      <c r="C29" s="105"/>
      <c r="D29" s="105"/>
      <c r="E29" s="105"/>
      <c r="F29" s="105"/>
      <c r="G29" s="105"/>
      <c r="H29" s="105"/>
      <c r="I29" s="106"/>
      <c r="J29" s="106"/>
      <c r="K29" s="106"/>
    </row>
    <row r="30" spans="2:11" x14ac:dyDescent="0.25">
      <c r="B30" s="104"/>
      <c r="C30" s="105"/>
      <c r="D30" s="105"/>
      <c r="E30" s="105"/>
      <c r="F30" s="105"/>
      <c r="G30" s="105"/>
      <c r="H30" s="105"/>
      <c r="I30" s="106"/>
      <c r="J30" s="106"/>
      <c r="K30" s="106"/>
    </row>
    <row r="31" spans="2:11" ht="16.5" thickBot="1" x14ac:dyDescent="0.3">
      <c r="B31" s="117" t="s">
        <v>200</v>
      </c>
      <c r="C31" s="107"/>
      <c r="D31" s="107"/>
      <c r="E31" s="107"/>
    </row>
    <row r="32" spans="2:11" ht="47.25" x14ac:dyDescent="0.25">
      <c r="B32" s="90" t="s">
        <v>128</v>
      </c>
      <c r="C32" s="214" t="s">
        <v>129</v>
      </c>
      <c r="D32" s="214"/>
      <c r="E32" s="214"/>
      <c r="F32" s="214"/>
      <c r="G32" s="214"/>
      <c r="H32" s="214"/>
      <c r="I32" s="91" t="s">
        <v>193</v>
      </c>
      <c r="J32" s="92" t="s">
        <v>219</v>
      </c>
      <c r="K32" s="93" t="s">
        <v>172</v>
      </c>
    </row>
    <row r="33" spans="2:12" x14ac:dyDescent="0.25">
      <c r="B33" s="94"/>
      <c r="C33" s="207">
        <v>1</v>
      </c>
      <c r="D33" s="208"/>
      <c r="E33" s="208"/>
      <c r="F33" s="208"/>
      <c r="G33" s="208"/>
      <c r="H33" s="209"/>
      <c r="I33" s="95">
        <v>2</v>
      </c>
      <c r="J33" s="96">
        <v>3</v>
      </c>
      <c r="K33" s="97" t="s">
        <v>206</v>
      </c>
    </row>
    <row r="34" spans="2:12" x14ac:dyDescent="0.25">
      <c r="B34" s="51">
        <v>652</v>
      </c>
      <c r="C34" s="222" t="s">
        <v>133</v>
      </c>
      <c r="D34" s="222"/>
      <c r="E34" s="222"/>
      <c r="F34" s="222"/>
      <c r="G34" s="222"/>
      <c r="H34" s="222"/>
      <c r="I34" s="52">
        <f>SUM(I35:I35)</f>
        <v>239000</v>
      </c>
      <c r="J34" s="52">
        <f>SUM(J35:J35)</f>
        <v>200400</v>
      </c>
      <c r="K34" s="98">
        <f>J34/I34*100</f>
        <v>83.84937238493724</v>
      </c>
    </row>
    <row r="35" spans="2:12" x14ac:dyDescent="0.25">
      <c r="B35" s="49">
        <v>65264</v>
      </c>
      <c r="C35" s="223" t="s">
        <v>134</v>
      </c>
      <c r="D35" s="223"/>
      <c r="E35" s="223"/>
      <c r="F35" s="223"/>
      <c r="G35" s="223"/>
      <c r="H35" s="223"/>
      <c r="I35" s="50">
        <f>'[2]JLP(R)FP-Ril 4.razina '!$D$12</f>
        <v>239000</v>
      </c>
      <c r="J35" s="99">
        <v>200400</v>
      </c>
      <c r="K35" s="100">
        <f>J35/I35*100</f>
        <v>83.84937238493724</v>
      </c>
    </row>
    <row r="36" spans="2:12" ht="16.5" thickBot="1" x14ac:dyDescent="0.3">
      <c r="B36" s="101"/>
      <c r="C36" s="221" t="s">
        <v>135</v>
      </c>
      <c r="D36" s="221"/>
      <c r="E36" s="221"/>
      <c r="F36" s="221"/>
      <c r="G36" s="221"/>
      <c r="H36" s="221"/>
      <c r="I36" s="102">
        <f>I34</f>
        <v>239000</v>
      </c>
      <c r="J36" s="102">
        <f>J34</f>
        <v>200400</v>
      </c>
      <c r="K36" s="98">
        <f>J36/I36*100</f>
        <v>83.84937238493724</v>
      </c>
    </row>
    <row r="37" spans="2:12" x14ac:dyDescent="0.25">
      <c r="B37" s="104"/>
      <c r="C37" s="105"/>
      <c r="D37" s="105"/>
      <c r="E37" s="105"/>
      <c r="F37" s="105"/>
      <c r="G37" s="105"/>
      <c r="H37" s="105"/>
      <c r="I37" s="106"/>
      <c r="J37" s="106"/>
      <c r="K37" s="106"/>
    </row>
    <row r="38" spans="2:12" x14ac:dyDescent="0.25">
      <c r="B38" s="104"/>
      <c r="C38" s="105"/>
      <c r="D38" s="105"/>
      <c r="E38" s="105"/>
      <c r="F38" s="105"/>
      <c r="G38" s="105"/>
      <c r="H38" s="105"/>
      <c r="I38" s="106"/>
      <c r="J38" s="106"/>
      <c r="K38" s="106"/>
    </row>
    <row r="39" spans="2:12" ht="16.5" thickBot="1" x14ac:dyDescent="0.3">
      <c r="B39" s="213" t="s">
        <v>201</v>
      </c>
      <c r="C39" s="213"/>
      <c r="D39" s="213"/>
      <c r="E39" s="213"/>
    </row>
    <row r="40" spans="2:12" ht="47.25" x14ac:dyDescent="0.25">
      <c r="B40" s="90" t="s">
        <v>128</v>
      </c>
      <c r="C40" s="214" t="s">
        <v>129</v>
      </c>
      <c r="D40" s="214"/>
      <c r="E40" s="214"/>
      <c r="F40" s="214"/>
      <c r="G40" s="214"/>
      <c r="H40" s="214"/>
      <c r="I40" s="91" t="s">
        <v>193</v>
      </c>
      <c r="J40" s="92" t="s">
        <v>219</v>
      </c>
      <c r="K40" s="93" t="s">
        <v>172</v>
      </c>
      <c r="L40" s="64"/>
    </row>
    <row r="41" spans="2:12" x14ac:dyDescent="0.25">
      <c r="B41" s="94"/>
      <c r="C41" s="207">
        <v>1</v>
      </c>
      <c r="D41" s="208"/>
      <c r="E41" s="208"/>
      <c r="F41" s="208"/>
      <c r="G41" s="208"/>
      <c r="H41" s="209"/>
      <c r="I41" s="95">
        <v>2</v>
      </c>
      <c r="J41" s="96">
        <v>3</v>
      </c>
      <c r="K41" s="97" t="s">
        <v>206</v>
      </c>
    </row>
    <row r="42" spans="2:12" x14ac:dyDescent="0.25">
      <c r="B42" s="51">
        <v>63</v>
      </c>
      <c r="C42" s="222" t="s">
        <v>136</v>
      </c>
      <c r="D42" s="222"/>
      <c r="E42" s="222"/>
      <c r="F42" s="222"/>
      <c r="G42" s="222"/>
      <c r="H42" s="222"/>
      <c r="I42" s="52">
        <f>SUM(I43:I44)</f>
        <v>4348707</v>
      </c>
      <c r="J42" s="52">
        <f>SUM(J43:J44)</f>
        <v>3602327.75</v>
      </c>
      <c r="K42" s="98">
        <f>J42/I42*100</f>
        <v>82.836754695131219</v>
      </c>
      <c r="L42" s="64"/>
    </row>
    <row r="43" spans="2:12" ht="16.5" customHeight="1" x14ac:dyDescent="0.25">
      <c r="B43" s="49">
        <v>636</v>
      </c>
      <c r="C43" s="223" t="s">
        <v>137</v>
      </c>
      <c r="D43" s="223"/>
      <c r="E43" s="223"/>
      <c r="F43" s="223"/>
      <c r="G43" s="223"/>
      <c r="H43" s="223"/>
      <c r="I43" s="50">
        <f>'[1]JLP(R)FP-Ril 4.razina '!$D$10</f>
        <v>4338707</v>
      </c>
      <c r="J43" s="99">
        <v>3602327.75</v>
      </c>
      <c r="K43" s="100">
        <f t="shared" ref="K43:K44" si="2">J43/I43*100</f>
        <v>83.027679675073713</v>
      </c>
      <c r="L43" s="64"/>
    </row>
    <row r="44" spans="2:12" ht="16.5" customHeight="1" x14ac:dyDescent="0.25">
      <c r="B44" s="53">
        <v>636</v>
      </c>
      <c r="C44" s="223" t="s">
        <v>138</v>
      </c>
      <c r="D44" s="223"/>
      <c r="E44" s="223"/>
      <c r="F44" s="223"/>
      <c r="G44" s="223"/>
      <c r="H44" s="223"/>
      <c r="I44" s="54">
        <f>'[1]JLP(R)FP-Ril 4.razina '!$D$14</f>
        <v>10000</v>
      </c>
      <c r="J44" s="108">
        <v>0</v>
      </c>
      <c r="K44" s="100">
        <f t="shared" si="2"/>
        <v>0</v>
      </c>
      <c r="L44" s="64"/>
    </row>
    <row r="45" spans="2:12" ht="16.5" thickBot="1" x14ac:dyDescent="0.3">
      <c r="B45" s="101"/>
      <c r="C45" s="221" t="s">
        <v>139</v>
      </c>
      <c r="D45" s="221"/>
      <c r="E45" s="221"/>
      <c r="F45" s="221"/>
      <c r="G45" s="221"/>
      <c r="H45" s="221"/>
      <c r="I45" s="102">
        <f>I42</f>
        <v>4348707</v>
      </c>
      <c r="J45" s="102">
        <f>J42</f>
        <v>3602327.75</v>
      </c>
      <c r="K45" s="98">
        <f>J45/I45*100</f>
        <v>82.836754695131219</v>
      </c>
      <c r="L45" s="64"/>
    </row>
    <row r="46" spans="2:12" x14ac:dyDescent="0.25">
      <c r="L46" s="64"/>
    </row>
    <row r="47" spans="2:12" x14ac:dyDescent="0.25">
      <c r="L47" s="64"/>
    </row>
    <row r="48" spans="2:12" ht="16.5" thickBot="1" x14ac:dyDescent="0.3">
      <c r="B48" s="117" t="s">
        <v>202</v>
      </c>
      <c r="C48" s="107"/>
      <c r="D48" s="107"/>
      <c r="E48" s="107"/>
    </row>
    <row r="49" spans="2:11" ht="47.25" x14ac:dyDescent="0.25">
      <c r="B49" s="90" t="s">
        <v>128</v>
      </c>
      <c r="C49" s="214" t="s">
        <v>129</v>
      </c>
      <c r="D49" s="214"/>
      <c r="E49" s="214"/>
      <c r="F49" s="214"/>
      <c r="G49" s="214"/>
      <c r="H49" s="214"/>
      <c r="I49" s="91" t="s">
        <v>193</v>
      </c>
      <c r="J49" s="92" t="s">
        <v>219</v>
      </c>
      <c r="K49" s="93" t="s">
        <v>172</v>
      </c>
    </row>
    <row r="50" spans="2:11" x14ac:dyDescent="0.25">
      <c r="B50" s="94"/>
      <c r="C50" s="207">
        <v>1</v>
      </c>
      <c r="D50" s="208"/>
      <c r="E50" s="208"/>
      <c r="F50" s="208"/>
      <c r="G50" s="208"/>
      <c r="H50" s="209"/>
      <c r="I50" s="95">
        <v>2</v>
      </c>
      <c r="J50" s="96">
        <v>3</v>
      </c>
      <c r="K50" s="97" t="s">
        <v>206</v>
      </c>
    </row>
    <row r="51" spans="2:11" x14ac:dyDescent="0.25">
      <c r="B51" s="51">
        <v>66</v>
      </c>
      <c r="C51" s="222" t="s">
        <v>140</v>
      </c>
      <c r="D51" s="222"/>
      <c r="E51" s="222"/>
      <c r="F51" s="222"/>
      <c r="G51" s="222"/>
      <c r="H51" s="222"/>
      <c r="I51" s="52">
        <f>SUM(I52:I52)</f>
        <v>23000</v>
      </c>
      <c r="J51" s="52">
        <f>SUM(J52:J52)</f>
        <v>22498</v>
      </c>
      <c r="K51" s="98">
        <f>J51/I51*100</f>
        <v>97.817391304347822</v>
      </c>
    </row>
    <row r="52" spans="2:11" x14ac:dyDescent="0.25">
      <c r="B52" s="49">
        <v>663</v>
      </c>
      <c r="C52" s="223" t="s">
        <v>141</v>
      </c>
      <c r="D52" s="223"/>
      <c r="E52" s="223"/>
      <c r="F52" s="223"/>
      <c r="G52" s="223"/>
      <c r="H52" s="223"/>
      <c r="I52" s="50">
        <f>'[1]JLP(R)FP-Ril 4.razina '!$D$13</f>
        <v>23000</v>
      </c>
      <c r="J52" s="99">
        <v>22498</v>
      </c>
      <c r="K52" s="100">
        <f>J52/I52*100</f>
        <v>97.817391304347822</v>
      </c>
    </row>
    <row r="53" spans="2:11" ht="16.5" thickBot="1" x14ac:dyDescent="0.3">
      <c r="B53" s="101"/>
      <c r="C53" s="221" t="s">
        <v>142</v>
      </c>
      <c r="D53" s="221"/>
      <c r="E53" s="221"/>
      <c r="F53" s="221"/>
      <c r="G53" s="221"/>
      <c r="H53" s="221"/>
      <c r="I53" s="102">
        <f>I51</f>
        <v>23000</v>
      </c>
      <c r="J53" s="102">
        <f>J51</f>
        <v>22498</v>
      </c>
      <c r="K53" s="98">
        <f>J53/I53*100</f>
        <v>97.817391304347822</v>
      </c>
    </row>
    <row r="54" spans="2:11" x14ac:dyDescent="0.25">
      <c r="B54" s="104"/>
      <c r="C54" s="105"/>
      <c r="D54" s="105"/>
      <c r="E54" s="105"/>
      <c r="F54" s="105"/>
      <c r="G54" s="105"/>
      <c r="H54" s="105"/>
      <c r="I54" s="157"/>
      <c r="J54" s="157"/>
      <c r="K54" s="106"/>
    </row>
    <row r="55" spans="2:11" x14ac:dyDescent="0.25">
      <c r="B55" s="104"/>
      <c r="C55" s="105"/>
      <c r="D55" s="105"/>
      <c r="E55" s="105"/>
      <c r="F55" s="105"/>
      <c r="G55" s="105"/>
      <c r="H55" s="105"/>
      <c r="I55" s="157"/>
      <c r="J55" s="157"/>
      <c r="K55" s="106"/>
    </row>
    <row r="56" spans="2:11" x14ac:dyDescent="0.25">
      <c r="B56" s="104"/>
      <c r="C56" s="105"/>
      <c r="D56" s="105"/>
      <c r="E56" s="105"/>
      <c r="F56" s="105"/>
      <c r="G56" s="105"/>
      <c r="H56" s="105"/>
      <c r="I56" s="157"/>
      <c r="J56" s="157"/>
      <c r="K56" s="106"/>
    </row>
    <row r="57" spans="2:11" x14ac:dyDescent="0.25">
      <c r="B57" s="104"/>
      <c r="C57" s="105"/>
      <c r="D57" s="105"/>
      <c r="E57" s="105"/>
      <c r="F57" s="105"/>
      <c r="G57" s="105"/>
      <c r="H57" s="105"/>
      <c r="I57" s="157"/>
      <c r="J57" s="157"/>
      <c r="K57" s="106"/>
    </row>
    <row r="58" spans="2:11" x14ac:dyDescent="0.25">
      <c r="B58" s="104"/>
      <c r="C58" s="105"/>
      <c r="D58" s="105"/>
      <c r="E58" s="105"/>
      <c r="F58" s="105"/>
      <c r="G58" s="105"/>
      <c r="H58" s="105"/>
      <c r="I58" s="157"/>
      <c r="J58" s="157"/>
      <c r="K58" s="106"/>
    </row>
    <row r="59" spans="2:11" x14ac:dyDescent="0.25">
      <c r="B59" s="104"/>
      <c r="C59" s="105"/>
      <c r="D59" s="105"/>
      <c r="E59" s="105"/>
      <c r="F59" s="105"/>
      <c r="G59" s="105"/>
      <c r="H59" s="105"/>
      <c r="I59" s="157"/>
      <c r="J59" s="157"/>
      <c r="K59" s="106"/>
    </row>
    <row r="60" spans="2:11" x14ac:dyDescent="0.25">
      <c r="B60" s="250" t="s">
        <v>177</v>
      </c>
      <c r="C60" s="250"/>
      <c r="D60" s="250"/>
      <c r="E60" s="250"/>
      <c r="F60" s="250"/>
      <c r="G60" s="250"/>
      <c r="H60" s="250"/>
      <c r="I60" s="250"/>
      <c r="J60" s="250"/>
      <c r="K60" s="250"/>
    </row>
    <row r="61" spans="2:11" x14ac:dyDescent="0.25">
      <c r="B61" s="250"/>
      <c r="C61" s="250"/>
      <c r="D61" s="250"/>
      <c r="E61" s="250"/>
      <c r="F61" s="250"/>
      <c r="G61" s="250"/>
      <c r="H61" s="250"/>
      <c r="I61" s="250"/>
      <c r="J61" s="250"/>
      <c r="K61" s="250"/>
    </row>
    <row r="62" spans="2:11" x14ac:dyDescent="0.25">
      <c r="B62" s="250"/>
      <c r="C62" s="250"/>
      <c r="D62" s="250"/>
      <c r="E62" s="250"/>
      <c r="F62" s="250"/>
      <c r="G62" s="250"/>
      <c r="H62" s="250"/>
      <c r="I62" s="250"/>
      <c r="J62" s="250"/>
      <c r="K62" s="250"/>
    </row>
    <row r="63" spans="2:11" x14ac:dyDescent="0.25">
      <c r="B63" s="250"/>
      <c r="C63" s="250"/>
      <c r="D63" s="250"/>
      <c r="E63" s="250"/>
      <c r="F63" s="250"/>
      <c r="G63" s="250"/>
      <c r="H63" s="250"/>
      <c r="I63" s="250"/>
      <c r="J63" s="250"/>
      <c r="K63" s="250"/>
    </row>
    <row r="64" spans="2:11" x14ac:dyDescent="0.25">
      <c r="B64" s="104"/>
      <c r="C64" s="249"/>
      <c r="D64" s="249"/>
      <c r="E64" s="249"/>
      <c r="F64" s="249"/>
      <c r="G64" s="249"/>
      <c r="H64" s="249"/>
      <c r="I64" s="64"/>
      <c r="J64" s="64"/>
      <c r="K64" s="64"/>
    </row>
    <row r="65" spans="2:11" x14ac:dyDescent="0.25">
      <c r="B65" s="104"/>
      <c r="C65" s="249"/>
      <c r="D65" s="249"/>
      <c r="E65" s="249"/>
      <c r="F65" s="249"/>
      <c r="G65" s="249"/>
      <c r="H65" s="249"/>
      <c r="I65" s="64"/>
      <c r="J65" s="64"/>
      <c r="K65" s="64"/>
    </row>
    <row r="66" spans="2:11" x14ac:dyDescent="0.25">
      <c r="B66" s="104"/>
      <c r="C66" s="249"/>
      <c r="D66" s="249"/>
      <c r="E66" s="249"/>
      <c r="F66" s="249"/>
      <c r="G66" s="249"/>
      <c r="H66" s="249"/>
      <c r="I66" s="64"/>
      <c r="J66" s="64"/>
      <c r="K66" s="64"/>
    </row>
    <row r="67" spans="2:11" ht="16.5" thickBot="1" x14ac:dyDescent="0.3">
      <c r="B67" s="117" t="s">
        <v>231</v>
      </c>
      <c r="C67" s="107"/>
      <c r="D67" s="107"/>
      <c r="E67" s="107"/>
    </row>
    <row r="68" spans="2:11" ht="47.25" x14ac:dyDescent="0.25">
      <c r="B68" s="90" t="s">
        <v>128</v>
      </c>
      <c r="C68" s="214" t="s">
        <v>129</v>
      </c>
      <c r="D68" s="214"/>
      <c r="E68" s="214"/>
      <c r="F68" s="214"/>
      <c r="G68" s="214"/>
      <c r="H68" s="214"/>
      <c r="I68" s="91" t="s">
        <v>193</v>
      </c>
      <c r="J68" s="92" t="s">
        <v>219</v>
      </c>
      <c r="K68" s="93" t="s">
        <v>172</v>
      </c>
    </row>
    <row r="69" spans="2:11" x14ac:dyDescent="0.25">
      <c r="B69" s="94"/>
      <c r="C69" s="207">
        <v>1</v>
      </c>
      <c r="D69" s="208"/>
      <c r="E69" s="208"/>
      <c r="F69" s="208"/>
      <c r="G69" s="208"/>
      <c r="H69" s="209"/>
      <c r="I69" s="95">
        <v>2</v>
      </c>
      <c r="J69" s="96">
        <v>3</v>
      </c>
      <c r="K69" s="97" t="s">
        <v>206</v>
      </c>
    </row>
    <row r="70" spans="2:11" x14ac:dyDescent="0.25">
      <c r="B70" s="51">
        <v>922</v>
      </c>
      <c r="C70" s="222" t="s">
        <v>143</v>
      </c>
      <c r="D70" s="222"/>
      <c r="E70" s="222"/>
      <c r="F70" s="222"/>
      <c r="G70" s="222"/>
      <c r="H70" s="222"/>
      <c r="I70" s="52">
        <f>SUM(I71:I71)</f>
        <v>150000</v>
      </c>
      <c r="J70" s="52">
        <f>SUM(J71:J71)</f>
        <v>150000</v>
      </c>
      <c r="K70" s="98">
        <f>J70/I70*100</f>
        <v>100</v>
      </c>
    </row>
    <row r="71" spans="2:11" x14ac:dyDescent="0.25">
      <c r="B71" s="49">
        <v>92211</v>
      </c>
      <c r="C71" s="223" t="s">
        <v>144</v>
      </c>
      <c r="D71" s="223"/>
      <c r="E71" s="223"/>
      <c r="F71" s="223"/>
      <c r="G71" s="223"/>
      <c r="H71" s="223"/>
      <c r="I71" s="50">
        <f>'[1]JLP(R)FP-Ril 4.razina '!$D$15</f>
        <v>150000</v>
      </c>
      <c r="J71" s="99">
        <v>150000</v>
      </c>
      <c r="K71" s="100">
        <f>J71/I71*100</f>
        <v>100</v>
      </c>
    </row>
    <row r="72" spans="2:11" ht="16.5" thickBot="1" x14ac:dyDescent="0.3">
      <c r="B72" s="101"/>
      <c r="C72" s="221" t="s">
        <v>145</v>
      </c>
      <c r="D72" s="221"/>
      <c r="E72" s="221"/>
      <c r="F72" s="221"/>
      <c r="G72" s="221"/>
      <c r="H72" s="221"/>
      <c r="I72" s="102">
        <f>I70</f>
        <v>150000</v>
      </c>
      <c r="J72" s="102">
        <f>J70</f>
        <v>150000</v>
      </c>
      <c r="K72" s="98">
        <f>J72/I72*100</f>
        <v>100</v>
      </c>
    </row>
    <row r="73" spans="2:11" ht="16.5" thickBot="1" x14ac:dyDescent="0.3"/>
    <row r="74" spans="2:11" ht="16.5" thickBot="1" x14ac:dyDescent="0.3">
      <c r="B74" s="242" t="s">
        <v>146</v>
      </c>
      <c r="C74" s="243"/>
      <c r="D74" s="243"/>
      <c r="E74" s="243"/>
      <c r="F74" s="243"/>
      <c r="G74" s="243"/>
      <c r="H74" s="244"/>
      <c r="I74" s="76">
        <f>I17+I45+I36+I53+I27</f>
        <v>4943407</v>
      </c>
      <c r="J74" s="118">
        <f>J53+J45+J36+J17+J27</f>
        <v>4150801.52</v>
      </c>
      <c r="K74" s="98">
        <f>J74/I74*100</f>
        <v>83.96641263808543</v>
      </c>
    </row>
    <row r="75" spans="2:11" ht="16.5" thickBot="1" x14ac:dyDescent="0.3">
      <c r="B75" s="235" t="s">
        <v>147</v>
      </c>
      <c r="C75" s="236"/>
      <c r="D75" s="236"/>
      <c r="E75" s="236"/>
      <c r="F75" s="236"/>
      <c r="G75" s="236"/>
      <c r="H75" s="237"/>
      <c r="I75" s="109">
        <f>I74+I72</f>
        <v>5093407</v>
      </c>
      <c r="J75" s="118">
        <f>J53+J45+J36+J17+J72+J27</f>
        <v>4300801.5199999996</v>
      </c>
      <c r="K75" s="98">
        <f>J75/I75*100</f>
        <v>84.438599153768777</v>
      </c>
    </row>
    <row r="80" spans="2:11" x14ac:dyDescent="0.25">
      <c r="B80" s="230" t="s">
        <v>86</v>
      </c>
      <c r="C80" s="230"/>
      <c r="D80" s="230"/>
      <c r="E80" s="230"/>
      <c r="F80" s="230"/>
      <c r="G80" s="230"/>
      <c r="H80" s="230"/>
      <c r="I80" s="230"/>
      <c r="J80" s="230"/>
      <c r="K80" s="230"/>
    </row>
    <row r="81" spans="2:11" x14ac:dyDescent="0.25">
      <c r="B81" s="230"/>
      <c r="C81" s="230"/>
      <c r="D81" s="230"/>
      <c r="E81" s="230"/>
      <c r="F81" s="230"/>
      <c r="G81" s="230"/>
      <c r="H81" s="230"/>
      <c r="I81" s="230"/>
      <c r="J81" s="230"/>
      <c r="K81" s="230"/>
    </row>
    <row r="82" spans="2:11" x14ac:dyDescent="0.25">
      <c r="B82" s="230"/>
      <c r="C82" s="230"/>
      <c r="D82" s="230"/>
      <c r="E82" s="230"/>
      <c r="F82" s="230"/>
      <c r="G82" s="230"/>
      <c r="H82" s="230"/>
      <c r="I82" s="230"/>
      <c r="J82" s="230"/>
      <c r="K82" s="230"/>
    </row>
    <row r="83" spans="2:11" x14ac:dyDescent="0.25">
      <c r="B83" s="110"/>
      <c r="C83" s="110"/>
      <c r="D83" s="110"/>
      <c r="E83" s="110"/>
      <c r="F83" s="110"/>
      <c r="G83" s="110"/>
      <c r="H83" s="110"/>
      <c r="I83" s="110"/>
      <c r="J83" s="110"/>
      <c r="K83" s="110"/>
    </row>
    <row r="84" spans="2:11" x14ac:dyDescent="0.25">
      <c r="B84" s="241" t="s">
        <v>148</v>
      </c>
      <c r="C84" s="241"/>
      <c r="D84" s="241"/>
      <c r="E84" s="241"/>
      <c r="F84" s="241"/>
      <c r="G84" s="110"/>
      <c r="H84" s="110"/>
      <c r="I84" s="110"/>
      <c r="J84" s="110"/>
      <c r="K84" s="110"/>
    </row>
    <row r="88" spans="2:11" ht="16.5" thickBot="1" x14ac:dyDescent="0.3">
      <c r="B88" s="117" t="s">
        <v>127</v>
      </c>
      <c r="C88" s="117"/>
      <c r="D88" s="117"/>
      <c r="E88" s="117"/>
    </row>
    <row r="89" spans="2:11" ht="47.25" x14ac:dyDescent="0.25">
      <c r="B89" s="90" t="s">
        <v>149</v>
      </c>
      <c r="C89" s="214" t="s">
        <v>129</v>
      </c>
      <c r="D89" s="214"/>
      <c r="E89" s="214"/>
      <c r="F89" s="214"/>
      <c r="G89" s="214"/>
      <c r="H89" s="214"/>
      <c r="I89" s="91" t="s">
        <v>193</v>
      </c>
      <c r="J89" s="92" t="s">
        <v>219</v>
      </c>
      <c r="K89" s="93" t="s">
        <v>172</v>
      </c>
    </row>
    <row r="90" spans="2:11" x14ac:dyDescent="0.25">
      <c r="B90" s="94"/>
      <c r="C90" s="207">
        <v>1</v>
      </c>
      <c r="D90" s="208"/>
      <c r="E90" s="208"/>
      <c r="F90" s="208"/>
      <c r="G90" s="208"/>
      <c r="H90" s="209"/>
      <c r="I90" s="95">
        <v>2</v>
      </c>
      <c r="J90" s="96">
        <v>3</v>
      </c>
      <c r="K90" s="97" t="s">
        <v>206</v>
      </c>
    </row>
    <row r="91" spans="2:11" x14ac:dyDescent="0.25">
      <c r="B91" s="51">
        <v>32</v>
      </c>
      <c r="C91" s="222" t="s">
        <v>93</v>
      </c>
      <c r="D91" s="222"/>
      <c r="E91" s="222"/>
      <c r="F91" s="222"/>
      <c r="G91" s="222"/>
      <c r="H91" s="222"/>
      <c r="I91" s="52">
        <f>SUM(I92:I96)</f>
        <v>306790.95</v>
      </c>
      <c r="J91" s="52">
        <f>SUM(J92:J96)</f>
        <v>302556.32</v>
      </c>
      <c r="K91" s="98">
        <f>J91/I91*100</f>
        <v>98.619701787161588</v>
      </c>
    </row>
    <row r="92" spans="2:11" x14ac:dyDescent="0.25">
      <c r="B92" s="49">
        <v>321</v>
      </c>
      <c r="C92" s="223" t="s">
        <v>94</v>
      </c>
      <c r="D92" s="223"/>
      <c r="E92" s="223"/>
      <c r="F92" s="223"/>
      <c r="G92" s="223"/>
      <c r="H92" s="223"/>
      <c r="I92" s="50">
        <f>'[1]JLP(R)FP-Ril 4.razina '!$F$49</f>
        <v>73000</v>
      </c>
      <c r="J92" s="99">
        <v>72916.12</v>
      </c>
      <c r="K92" s="100">
        <f t="shared" ref="K92:K96" si="3">J92/I92*100</f>
        <v>99.885095890410952</v>
      </c>
    </row>
    <row r="93" spans="2:11" x14ac:dyDescent="0.25">
      <c r="B93" s="49">
        <v>322</v>
      </c>
      <c r="C93" s="218" t="s">
        <v>150</v>
      </c>
      <c r="D93" s="219"/>
      <c r="E93" s="219"/>
      <c r="F93" s="219"/>
      <c r="G93" s="219"/>
      <c r="H93" s="220"/>
      <c r="I93" s="50">
        <f>'[1]JLP(R)FP-Ril 4.razina '!$F$54+'[1]JLP(R)FP-Ril 4.razina '!$G$54</f>
        <v>74100</v>
      </c>
      <c r="J93" s="99">
        <v>74100</v>
      </c>
      <c r="K93" s="100">
        <f t="shared" si="3"/>
        <v>100</v>
      </c>
    </row>
    <row r="94" spans="2:11" x14ac:dyDescent="0.25">
      <c r="B94" s="49">
        <v>323</v>
      </c>
      <c r="C94" s="218" t="s">
        <v>151</v>
      </c>
      <c r="D94" s="219"/>
      <c r="E94" s="219"/>
      <c r="F94" s="219"/>
      <c r="G94" s="219"/>
      <c r="H94" s="220"/>
      <c r="I94" s="50">
        <f>'[1]JLP(R)FP-Ril 4.razina '!$F$61+'[1]JLP(R)FP-Ril 4.razina '!$G$61</f>
        <v>124990.95</v>
      </c>
      <c r="J94" s="99">
        <v>124990.95</v>
      </c>
      <c r="K94" s="100">
        <f t="shared" si="3"/>
        <v>100</v>
      </c>
    </row>
    <row r="95" spans="2:11" x14ac:dyDescent="0.25">
      <c r="B95" s="49">
        <v>324</v>
      </c>
      <c r="C95" s="218" t="s">
        <v>152</v>
      </c>
      <c r="D95" s="219"/>
      <c r="E95" s="219"/>
      <c r="F95" s="219"/>
      <c r="G95" s="219"/>
      <c r="H95" s="220"/>
      <c r="I95" s="50">
        <f>'[1]JLP(R)FP-Ril 4.razina '!$F$71+'[1]JLP(R)FP-Ril 4.razina '!$G$71</f>
        <v>9000</v>
      </c>
      <c r="J95" s="99">
        <v>8033.7</v>
      </c>
      <c r="K95" s="100">
        <f t="shared" si="3"/>
        <v>89.263333333333321</v>
      </c>
    </row>
    <row r="96" spans="2:11" x14ac:dyDescent="0.25">
      <c r="B96" s="49">
        <v>329</v>
      </c>
      <c r="C96" s="218" t="s">
        <v>2</v>
      </c>
      <c r="D96" s="219"/>
      <c r="E96" s="219"/>
      <c r="F96" s="219"/>
      <c r="G96" s="219"/>
      <c r="H96" s="220"/>
      <c r="I96" s="50">
        <f>'[1]JLP(R)FP-Ril 4.razina '!$F$73+'[1]JLP(R)FP-Ril 4.razina '!$G$73</f>
        <v>25700</v>
      </c>
      <c r="J96" s="99">
        <v>22515.55</v>
      </c>
      <c r="K96" s="100">
        <f t="shared" si="3"/>
        <v>87.609143968871592</v>
      </c>
    </row>
    <row r="97" spans="2:11" x14ac:dyDescent="0.25">
      <c r="B97" s="51">
        <v>34</v>
      </c>
      <c r="C97" s="238" t="s">
        <v>104</v>
      </c>
      <c r="D97" s="239"/>
      <c r="E97" s="239"/>
      <c r="F97" s="239"/>
      <c r="G97" s="239"/>
      <c r="H97" s="240"/>
      <c r="I97" s="52">
        <f>I98</f>
        <v>14600</v>
      </c>
      <c r="J97" s="52">
        <f>J98</f>
        <v>11497.32</v>
      </c>
      <c r="K97" s="98">
        <f>J97/I97*100</f>
        <v>78.748767123287664</v>
      </c>
    </row>
    <row r="98" spans="2:11" x14ac:dyDescent="0.25">
      <c r="B98" s="49">
        <v>343</v>
      </c>
      <c r="C98" s="223" t="s">
        <v>153</v>
      </c>
      <c r="D98" s="223"/>
      <c r="E98" s="223"/>
      <c r="F98" s="223"/>
      <c r="G98" s="223"/>
      <c r="H98" s="223"/>
      <c r="I98" s="50">
        <f>'[1]JLP(R)FP-Ril 4.razina '!$F$79</f>
        <v>14600</v>
      </c>
      <c r="J98" s="99">
        <v>11497.32</v>
      </c>
      <c r="K98" s="100">
        <f>J98/I98*100</f>
        <v>78.748767123287664</v>
      </c>
    </row>
    <row r="99" spans="2:11" ht="16.5" thickBot="1" x14ac:dyDescent="0.3">
      <c r="B99" s="101"/>
      <c r="C99" s="221" t="s">
        <v>132</v>
      </c>
      <c r="D99" s="221"/>
      <c r="E99" s="221"/>
      <c r="F99" s="221"/>
      <c r="G99" s="221"/>
      <c r="H99" s="221"/>
      <c r="I99" s="102">
        <f>I91+I97</f>
        <v>321390.95</v>
      </c>
      <c r="J99" s="102">
        <f>J91+J97</f>
        <v>314053.64</v>
      </c>
      <c r="K99" s="98">
        <f>J99/I99*100</f>
        <v>97.717014122519629</v>
      </c>
    </row>
    <row r="100" spans="2:11" x14ac:dyDescent="0.25">
      <c r="B100" s="104"/>
      <c r="C100" s="105"/>
      <c r="D100" s="105"/>
      <c r="E100" s="105"/>
      <c r="F100" s="105"/>
      <c r="G100" s="105"/>
      <c r="H100" s="105"/>
      <c r="I100" s="157"/>
      <c r="J100" s="157"/>
      <c r="K100" s="106"/>
    </row>
    <row r="101" spans="2:11" x14ac:dyDescent="0.25">
      <c r="B101" s="104"/>
      <c r="C101" s="105"/>
      <c r="D101" s="105"/>
      <c r="E101" s="105"/>
      <c r="F101" s="105"/>
      <c r="G101" s="105"/>
      <c r="H101" s="105"/>
      <c r="I101" s="157"/>
      <c r="J101" s="157"/>
      <c r="K101" s="106"/>
    </row>
    <row r="102" spans="2:11" ht="16.5" thickBot="1" x14ac:dyDescent="0.3">
      <c r="B102" s="117" t="s">
        <v>197</v>
      </c>
      <c r="C102" s="107"/>
      <c r="D102" s="107"/>
      <c r="E102" s="107"/>
    </row>
    <row r="103" spans="2:11" ht="47.25" x14ac:dyDescent="0.25">
      <c r="B103" s="90" t="s">
        <v>149</v>
      </c>
      <c r="C103" s="214" t="s">
        <v>129</v>
      </c>
      <c r="D103" s="214"/>
      <c r="E103" s="214"/>
      <c r="F103" s="214"/>
      <c r="G103" s="214"/>
      <c r="H103" s="214"/>
      <c r="I103" s="91" t="s">
        <v>193</v>
      </c>
      <c r="J103" s="92" t="s">
        <v>219</v>
      </c>
      <c r="K103" s="93" t="s">
        <v>172</v>
      </c>
    </row>
    <row r="104" spans="2:11" x14ac:dyDescent="0.25">
      <c r="B104" s="94"/>
      <c r="C104" s="207">
        <v>1</v>
      </c>
      <c r="D104" s="208"/>
      <c r="E104" s="208"/>
      <c r="F104" s="208"/>
      <c r="G104" s="208"/>
      <c r="H104" s="209"/>
      <c r="I104" s="95">
        <v>2</v>
      </c>
      <c r="J104" s="96">
        <v>3</v>
      </c>
      <c r="K104" s="97" t="s">
        <v>206</v>
      </c>
    </row>
    <row r="105" spans="2:11" x14ac:dyDescent="0.25">
      <c r="B105" s="51">
        <v>34</v>
      </c>
      <c r="C105" s="222" t="s">
        <v>104</v>
      </c>
      <c r="D105" s="222"/>
      <c r="E105" s="222"/>
      <c r="F105" s="222"/>
      <c r="G105" s="222"/>
      <c r="H105" s="222"/>
      <c r="I105" s="52">
        <f>SUM(I106:I106)</f>
        <v>300</v>
      </c>
      <c r="J105" s="52">
        <f>SUM(J106:J106)</f>
        <v>0</v>
      </c>
      <c r="K105" s="98">
        <f>J105/I105*100</f>
        <v>0</v>
      </c>
    </row>
    <row r="106" spans="2:11" x14ac:dyDescent="0.25">
      <c r="B106" s="49">
        <v>343</v>
      </c>
      <c r="C106" s="223" t="s">
        <v>153</v>
      </c>
      <c r="D106" s="223"/>
      <c r="E106" s="223"/>
      <c r="F106" s="223"/>
      <c r="G106" s="223"/>
      <c r="H106" s="223"/>
      <c r="I106" s="50">
        <f>'[1]JLP(R)FP-Ril 4.razina '!$D$11</f>
        <v>300</v>
      </c>
      <c r="J106" s="99">
        <v>0</v>
      </c>
      <c r="K106" s="100">
        <f>J106/I106*100</f>
        <v>0</v>
      </c>
    </row>
    <row r="107" spans="2:11" ht="16.5" thickBot="1" x14ac:dyDescent="0.3">
      <c r="B107" s="101"/>
      <c r="C107" s="221" t="s">
        <v>204</v>
      </c>
      <c r="D107" s="221"/>
      <c r="E107" s="221"/>
      <c r="F107" s="221"/>
      <c r="G107" s="221"/>
      <c r="H107" s="221"/>
      <c r="I107" s="102">
        <f>I105</f>
        <v>300</v>
      </c>
      <c r="J107" s="102">
        <f>J105</f>
        <v>0</v>
      </c>
      <c r="K107" s="98">
        <f>J107/I107*100</f>
        <v>0</v>
      </c>
    </row>
    <row r="108" spans="2:11" x14ac:dyDescent="0.25">
      <c r="B108" s="104"/>
      <c r="C108" s="105"/>
      <c r="D108" s="105"/>
      <c r="E108" s="105"/>
      <c r="F108" s="105"/>
      <c r="G108" s="105"/>
      <c r="H108" s="105"/>
      <c r="I108" s="157"/>
      <c r="J108" s="157"/>
      <c r="K108" s="106"/>
    </row>
    <row r="109" spans="2:11" x14ac:dyDescent="0.25">
      <c r="B109" s="104"/>
      <c r="C109" s="105"/>
      <c r="D109" s="105"/>
      <c r="E109" s="105"/>
      <c r="F109" s="105"/>
      <c r="G109" s="105"/>
      <c r="H109" s="105"/>
      <c r="I109" s="157"/>
      <c r="J109" s="157"/>
      <c r="K109" s="106"/>
    </row>
    <row r="110" spans="2:11" ht="16.5" thickBot="1" x14ac:dyDescent="0.3">
      <c r="B110" s="117" t="s">
        <v>200</v>
      </c>
      <c r="C110" s="107"/>
      <c r="D110" s="107"/>
      <c r="E110" s="107"/>
    </row>
    <row r="111" spans="2:11" ht="47.25" x14ac:dyDescent="0.25">
      <c r="B111" s="90" t="s">
        <v>149</v>
      </c>
      <c r="C111" s="214" t="s">
        <v>129</v>
      </c>
      <c r="D111" s="214"/>
      <c r="E111" s="214"/>
      <c r="F111" s="214"/>
      <c r="G111" s="214"/>
      <c r="H111" s="214"/>
      <c r="I111" s="91" t="s">
        <v>193</v>
      </c>
      <c r="J111" s="92" t="s">
        <v>219</v>
      </c>
      <c r="K111" s="93" t="s">
        <v>172</v>
      </c>
    </row>
    <row r="112" spans="2:11" x14ac:dyDescent="0.25">
      <c r="B112" s="94"/>
      <c r="C112" s="207">
        <v>1</v>
      </c>
      <c r="D112" s="208"/>
      <c r="E112" s="208"/>
      <c r="F112" s="208"/>
      <c r="G112" s="208"/>
      <c r="H112" s="209"/>
      <c r="I112" s="95">
        <v>2</v>
      </c>
      <c r="J112" s="96">
        <v>3</v>
      </c>
      <c r="K112" s="97" t="s">
        <v>206</v>
      </c>
    </row>
    <row r="113" spans="2:11" x14ac:dyDescent="0.25">
      <c r="B113" s="51">
        <v>32</v>
      </c>
      <c r="C113" s="222" t="s">
        <v>93</v>
      </c>
      <c r="D113" s="222"/>
      <c r="E113" s="222"/>
      <c r="F113" s="222"/>
      <c r="G113" s="222"/>
      <c r="H113" s="222"/>
      <c r="I113" s="52">
        <f>SUM(I114:I118)</f>
        <v>182620</v>
      </c>
      <c r="J113" s="52">
        <f>SUM(J114:J118)</f>
        <v>57109.81</v>
      </c>
      <c r="K113" s="98">
        <f>J113/I113*100</f>
        <v>31.272483846238085</v>
      </c>
    </row>
    <row r="114" spans="2:11" x14ac:dyDescent="0.25">
      <c r="B114" s="49">
        <v>321</v>
      </c>
      <c r="C114" s="223" t="s">
        <v>94</v>
      </c>
      <c r="D114" s="223"/>
      <c r="E114" s="223"/>
      <c r="F114" s="223"/>
      <c r="G114" s="223"/>
      <c r="H114" s="223"/>
      <c r="I114" s="50">
        <f>'[1]JLP(R)FP-Ril 4.razina '!$J$49</f>
        <v>20000</v>
      </c>
      <c r="J114" s="99">
        <v>992</v>
      </c>
      <c r="K114" s="100">
        <f t="shared" ref="K114:K118" si="4">J114/I114*100</f>
        <v>4.96</v>
      </c>
    </row>
    <row r="115" spans="2:11" x14ac:dyDescent="0.25">
      <c r="B115" s="49">
        <v>322</v>
      </c>
      <c r="C115" s="218" t="s">
        <v>150</v>
      </c>
      <c r="D115" s="219"/>
      <c r="E115" s="219"/>
      <c r="F115" s="219"/>
      <c r="G115" s="219"/>
      <c r="H115" s="220"/>
      <c r="I115" s="50">
        <f>'[1]JLP(R)FP-Ril 4.razina '!$J$54</f>
        <v>59700</v>
      </c>
      <c r="J115" s="99">
        <v>191.45</v>
      </c>
      <c r="K115" s="100">
        <f t="shared" si="4"/>
        <v>0.32068676716917921</v>
      </c>
    </row>
    <row r="116" spans="2:11" x14ac:dyDescent="0.25">
      <c r="B116" s="49">
        <v>323</v>
      </c>
      <c r="C116" s="218" t="s">
        <v>151</v>
      </c>
      <c r="D116" s="219"/>
      <c r="E116" s="219"/>
      <c r="F116" s="219"/>
      <c r="G116" s="219"/>
      <c r="H116" s="220"/>
      <c r="I116" s="50">
        <f>'[1]JLP(R)FP-Ril 4.razina '!$J$61+'[1]JLP(R)FP-Ril 4.razina '!$K$61</f>
        <v>79920</v>
      </c>
      <c r="J116" s="99">
        <v>47472.46</v>
      </c>
      <c r="K116" s="100">
        <f t="shared" si="4"/>
        <v>59.399974974974981</v>
      </c>
    </row>
    <row r="117" spans="2:11" x14ac:dyDescent="0.25">
      <c r="B117" s="49">
        <v>324</v>
      </c>
      <c r="C117" s="218" t="s">
        <v>152</v>
      </c>
      <c r="D117" s="219"/>
      <c r="E117" s="219"/>
      <c r="F117" s="219"/>
      <c r="G117" s="219"/>
      <c r="H117" s="220"/>
      <c r="I117" s="50">
        <f>'[1]JLP(R)FP-Ril 4.razina '!$J$71</f>
        <v>15000</v>
      </c>
      <c r="J117" s="99">
        <v>8453.9</v>
      </c>
      <c r="K117" s="100">
        <f t="shared" si="4"/>
        <v>56.359333333333325</v>
      </c>
    </row>
    <row r="118" spans="2:11" x14ac:dyDescent="0.25">
      <c r="B118" s="49">
        <v>329</v>
      </c>
      <c r="C118" s="218" t="s">
        <v>2</v>
      </c>
      <c r="D118" s="219"/>
      <c r="E118" s="219"/>
      <c r="F118" s="219"/>
      <c r="G118" s="219"/>
      <c r="H118" s="220"/>
      <c r="I118" s="50">
        <f>'[1]JLP(R)FP-Ril 4.razina '!$J$73</f>
        <v>8000</v>
      </c>
      <c r="J118" s="99">
        <v>0</v>
      </c>
      <c r="K118" s="100">
        <f t="shared" si="4"/>
        <v>0</v>
      </c>
    </row>
    <row r="119" spans="2:11" x14ac:dyDescent="0.25">
      <c r="B119" s="51">
        <v>34</v>
      </c>
      <c r="C119" s="238" t="s">
        <v>104</v>
      </c>
      <c r="D119" s="239"/>
      <c r="E119" s="239"/>
      <c r="F119" s="239"/>
      <c r="G119" s="239"/>
      <c r="H119" s="240"/>
      <c r="I119" s="52">
        <f>I120</f>
        <v>5000</v>
      </c>
      <c r="J119" s="52">
        <f>J120</f>
        <v>0</v>
      </c>
      <c r="K119" s="98">
        <f>J119/I119*100</f>
        <v>0</v>
      </c>
    </row>
    <row r="120" spans="2:11" x14ac:dyDescent="0.25">
      <c r="B120" s="49">
        <v>343</v>
      </c>
      <c r="C120" s="223" t="s">
        <v>153</v>
      </c>
      <c r="D120" s="223"/>
      <c r="E120" s="223"/>
      <c r="F120" s="223"/>
      <c r="G120" s="223"/>
      <c r="H120" s="223"/>
      <c r="I120" s="50">
        <f>'[1]JLP(R)FP-Ril 4.razina '!$J$81</f>
        <v>5000</v>
      </c>
      <c r="J120" s="99">
        <v>0</v>
      </c>
      <c r="K120" s="100">
        <f>J120/I120*100</f>
        <v>0</v>
      </c>
    </row>
    <row r="121" spans="2:11" ht="16.5" thickBot="1" x14ac:dyDescent="0.3">
      <c r="B121" s="101"/>
      <c r="C121" s="221" t="s">
        <v>135</v>
      </c>
      <c r="D121" s="221"/>
      <c r="E121" s="221"/>
      <c r="F121" s="221"/>
      <c r="G121" s="221"/>
      <c r="H121" s="221"/>
      <c r="I121" s="102">
        <f>I113+I119</f>
        <v>187620</v>
      </c>
      <c r="J121" s="102">
        <f>J113+J119</f>
        <v>57109.81</v>
      </c>
      <c r="K121" s="98">
        <f>J121/I121*100</f>
        <v>30.439084319368938</v>
      </c>
    </row>
    <row r="122" spans="2:11" x14ac:dyDescent="0.25">
      <c r="B122" s="104"/>
      <c r="C122" s="105"/>
      <c r="D122" s="105"/>
      <c r="E122" s="105"/>
      <c r="F122" s="105"/>
      <c r="G122" s="105"/>
      <c r="H122" s="105"/>
      <c r="I122" s="106"/>
      <c r="J122" s="106"/>
      <c r="K122" s="106"/>
    </row>
    <row r="123" spans="2:11" x14ac:dyDescent="0.25">
      <c r="B123" s="104"/>
      <c r="C123" s="105"/>
      <c r="D123" s="105"/>
      <c r="E123" s="105"/>
      <c r="F123" s="105"/>
      <c r="G123" s="105"/>
      <c r="H123" s="105"/>
      <c r="I123" s="106"/>
      <c r="J123" s="106"/>
      <c r="K123" s="106"/>
    </row>
    <row r="124" spans="2:11" x14ac:dyDescent="0.25">
      <c r="B124" s="104"/>
      <c r="C124" s="105"/>
      <c r="D124" s="105"/>
      <c r="E124" s="105"/>
      <c r="F124" s="105"/>
      <c r="G124" s="105"/>
      <c r="H124" s="105"/>
      <c r="I124" s="106"/>
      <c r="J124" s="106"/>
      <c r="K124" s="106"/>
    </row>
    <row r="125" spans="2:11" x14ac:dyDescent="0.25">
      <c r="B125" s="104"/>
      <c r="C125" s="105"/>
      <c r="D125" s="105"/>
      <c r="E125" s="105"/>
      <c r="F125" s="105"/>
      <c r="G125" s="105"/>
      <c r="H125" s="105"/>
      <c r="I125" s="106"/>
      <c r="J125" s="106"/>
      <c r="K125" s="106"/>
    </row>
    <row r="126" spans="2:11" x14ac:dyDescent="0.25">
      <c r="B126" s="104"/>
      <c r="C126" s="105"/>
      <c r="D126" s="105"/>
      <c r="E126" s="105"/>
      <c r="F126" s="105"/>
      <c r="G126" s="105"/>
      <c r="H126" s="105"/>
      <c r="I126" s="106"/>
      <c r="J126" s="106"/>
      <c r="K126" s="106"/>
    </row>
    <row r="127" spans="2:11" x14ac:dyDescent="0.25">
      <c r="B127" s="104"/>
      <c r="C127" s="225"/>
      <c r="D127" s="225"/>
      <c r="E127" s="225"/>
      <c r="F127" s="225"/>
      <c r="G127" s="225"/>
      <c r="H127" s="225"/>
      <c r="I127" s="64"/>
      <c r="J127" s="64"/>
      <c r="K127" s="64"/>
    </row>
    <row r="128" spans="2:11" ht="16.5" thickBot="1" x14ac:dyDescent="0.3">
      <c r="B128" s="213" t="s">
        <v>201</v>
      </c>
      <c r="C128" s="213"/>
      <c r="D128" s="213"/>
      <c r="E128" s="213"/>
    </row>
    <row r="129" spans="2:11" ht="47.25" x14ac:dyDescent="0.25">
      <c r="B129" s="111" t="s">
        <v>149</v>
      </c>
      <c r="C129" s="214" t="s">
        <v>129</v>
      </c>
      <c r="D129" s="214"/>
      <c r="E129" s="214"/>
      <c r="F129" s="214"/>
      <c r="G129" s="214"/>
      <c r="H129" s="214"/>
      <c r="I129" s="91" t="s">
        <v>193</v>
      </c>
      <c r="J129" s="92" t="s">
        <v>219</v>
      </c>
      <c r="K129" s="93" t="s">
        <v>172</v>
      </c>
    </row>
    <row r="130" spans="2:11" x14ac:dyDescent="0.25">
      <c r="B130" s="94"/>
      <c r="C130" s="207">
        <v>1</v>
      </c>
      <c r="D130" s="208"/>
      <c r="E130" s="208"/>
      <c r="F130" s="208"/>
      <c r="G130" s="208"/>
      <c r="H130" s="209"/>
      <c r="I130" s="95">
        <v>2</v>
      </c>
      <c r="J130" s="96">
        <v>3</v>
      </c>
      <c r="K130" s="97" t="s">
        <v>206</v>
      </c>
    </row>
    <row r="131" spans="2:11" x14ac:dyDescent="0.25">
      <c r="B131" s="112">
        <v>31</v>
      </c>
      <c r="C131" s="215" t="s">
        <v>154</v>
      </c>
      <c r="D131" s="216"/>
      <c r="E131" s="216"/>
      <c r="F131" s="216"/>
      <c r="G131" s="216"/>
      <c r="H131" s="217"/>
      <c r="I131" s="119">
        <f>SUM(I132:I134)</f>
        <v>3721707</v>
      </c>
      <c r="J131" s="119">
        <f>SUM(J132:J134)</f>
        <v>3172399.84</v>
      </c>
      <c r="K131" s="98">
        <f>J131/I131*100</f>
        <v>85.240451223054365</v>
      </c>
    </row>
    <row r="132" spans="2:11" x14ac:dyDescent="0.25">
      <c r="B132" s="113">
        <v>311</v>
      </c>
      <c r="C132" s="210" t="s">
        <v>155</v>
      </c>
      <c r="D132" s="211"/>
      <c r="E132" s="211"/>
      <c r="F132" s="211"/>
      <c r="G132" s="211"/>
      <c r="H132" s="212"/>
      <c r="I132" s="120">
        <f>'[1]JLP(R)FP-Ril 4.razina '!$D$42</f>
        <v>3000000</v>
      </c>
      <c r="J132" s="121">
        <v>2643062.62</v>
      </c>
      <c r="K132" s="100">
        <f t="shared" ref="K132:K134" si="5">J132/I132*100</f>
        <v>88.10208733333333</v>
      </c>
    </row>
    <row r="133" spans="2:11" x14ac:dyDescent="0.25">
      <c r="B133" s="113">
        <v>312</v>
      </c>
      <c r="C133" s="210" t="s">
        <v>50</v>
      </c>
      <c r="D133" s="211"/>
      <c r="E133" s="211"/>
      <c r="F133" s="211"/>
      <c r="G133" s="211"/>
      <c r="H133" s="212"/>
      <c r="I133" s="120">
        <f>'[1]JLP(R)FP-Ril 4.razina '!$D$44</f>
        <v>200000</v>
      </c>
      <c r="J133" s="121">
        <v>101365.94</v>
      </c>
      <c r="K133" s="100">
        <f t="shared" si="5"/>
        <v>50.682970000000005</v>
      </c>
    </row>
    <row r="134" spans="2:11" x14ac:dyDescent="0.25">
      <c r="B134" s="113">
        <v>313</v>
      </c>
      <c r="C134" s="210" t="s">
        <v>92</v>
      </c>
      <c r="D134" s="211"/>
      <c r="E134" s="211"/>
      <c r="F134" s="211"/>
      <c r="G134" s="211"/>
      <c r="H134" s="212"/>
      <c r="I134" s="120">
        <f>'[1]JLP(R)FP-Ril 4.razina '!$D$46</f>
        <v>521707</v>
      </c>
      <c r="J134" s="121">
        <v>427971.28</v>
      </c>
      <c r="K134" s="100">
        <f t="shared" si="5"/>
        <v>82.03288052489232</v>
      </c>
    </row>
    <row r="135" spans="2:11" x14ac:dyDescent="0.25">
      <c r="B135" s="51">
        <v>32</v>
      </c>
      <c r="C135" s="238" t="s">
        <v>93</v>
      </c>
      <c r="D135" s="239"/>
      <c r="E135" s="239"/>
      <c r="F135" s="239"/>
      <c r="G135" s="239"/>
      <c r="H135" s="240"/>
      <c r="I135" s="52">
        <f>SUM(I136:I138)</f>
        <v>627000</v>
      </c>
      <c r="J135" s="52">
        <f>SUM(J136:J138)</f>
        <v>430221.46</v>
      </c>
      <c r="K135" s="98">
        <f>J135/I135*100</f>
        <v>68.615862838915476</v>
      </c>
    </row>
    <row r="136" spans="2:11" x14ac:dyDescent="0.25">
      <c r="B136" s="49">
        <v>321</v>
      </c>
      <c r="C136" s="218" t="s">
        <v>94</v>
      </c>
      <c r="D136" s="219"/>
      <c r="E136" s="219"/>
      <c r="F136" s="219"/>
      <c r="G136" s="219"/>
      <c r="H136" s="220"/>
      <c r="I136" s="50">
        <f>'[1]JLP(R)FP-Ril 4.razina '!$D$49+'[1]JLP(R)FP-Ril 4.razina '!$N$49</f>
        <v>460000</v>
      </c>
      <c r="J136" s="99">
        <v>358622.45</v>
      </c>
      <c r="K136" s="100">
        <f>J136/I136*100</f>
        <v>77.961402173913044</v>
      </c>
    </row>
    <row r="137" spans="2:11" x14ac:dyDescent="0.25">
      <c r="B137" s="49">
        <v>323</v>
      </c>
      <c r="C137" s="218" t="s">
        <v>151</v>
      </c>
      <c r="D137" s="219"/>
      <c r="E137" s="219"/>
      <c r="F137" s="219"/>
      <c r="G137" s="219"/>
      <c r="H137" s="220"/>
      <c r="I137" s="50">
        <f>'[1]JLP(R)FP-Ril 4.razina '!$D$61</f>
        <v>150000</v>
      </c>
      <c r="J137" s="99">
        <v>60349</v>
      </c>
      <c r="K137" s="100">
        <f>J137/I137*100</f>
        <v>40.232666666666667</v>
      </c>
    </row>
    <row r="138" spans="2:11" x14ac:dyDescent="0.25">
      <c r="B138" s="49">
        <v>329</v>
      </c>
      <c r="C138" s="218" t="s">
        <v>2</v>
      </c>
      <c r="D138" s="219"/>
      <c r="E138" s="219"/>
      <c r="F138" s="219"/>
      <c r="G138" s="219"/>
      <c r="H138" s="220"/>
      <c r="I138" s="50">
        <f>'[1]JLP(R)FP-Ril 4.razina '!$D$73</f>
        <v>17000</v>
      </c>
      <c r="J138" s="99">
        <v>11250.01</v>
      </c>
      <c r="K138" s="100">
        <f>J138/I138*100</f>
        <v>66.176529411764704</v>
      </c>
    </row>
    <row r="139" spans="2:11" ht="16.5" thickBot="1" x14ac:dyDescent="0.3">
      <c r="B139" s="101"/>
      <c r="C139" s="221" t="s">
        <v>139</v>
      </c>
      <c r="D139" s="221"/>
      <c r="E139" s="221"/>
      <c r="F139" s="221"/>
      <c r="G139" s="221"/>
      <c r="H139" s="221"/>
      <c r="I139" s="102">
        <f>I135+I131</f>
        <v>4348707</v>
      </c>
      <c r="J139" s="102">
        <f>J135+J131</f>
        <v>3602621.3</v>
      </c>
      <c r="K139" s="98">
        <f>J139/I139*100</f>
        <v>82.843504977456519</v>
      </c>
    </row>
    <row r="142" spans="2:11" ht="16.5" thickBot="1" x14ac:dyDescent="0.3">
      <c r="B142" s="117" t="s">
        <v>229</v>
      </c>
      <c r="C142" s="107"/>
      <c r="D142" s="107"/>
      <c r="E142" s="107"/>
    </row>
    <row r="143" spans="2:11" ht="47.25" x14ac:dyDescent="0.25">
      <c r="B143" s="90" t="s">
        <v>149</v>
      </c>
      <c r="C143" s="214" t="s">
        <v>129</v>
      </c>
      <c r="D143" s="214"/>
      <c r="E143" s="214"/>
      <c r="F143" s="214"/>
      <c r="G143" s="214"/>
      <c r="H143" s="214"/>
      <c r="I143" s="91" t="s">
        <v>193</v>
      </c>
      <c r="J143" s="92" t="s">
        <v>219</v>
      </c>
      <c r="K143" s="93" t="s">
        <v>172</v>
      </c>
    </row>
    <row r="144" spans="2:11" x14ac:dyDescent="0.25">
      <c r="B144" s="94"/>
      <c r="C144" s="207">
        <v>1</v>
      </c>
      <c r="D144" s="208"/>
      <c r="E144" s="208"/>
      <c r="F144" s="208"/>
      <c r="G144" s="208"/>
      <c r="H144" s="209"/>
      <c r="I144" s="95">
        <v>2</v>
      </c>
      <c r="J144" s="96">
        <v>3</v>
      </c>
      <c r="K144" s="97" t="s">
        <v>206</v>
      </c>
    </row>
    <row r="145" spans="2:11" x14ac:dyDescent="0.25">
      <c r="B145" s="51">
        <v>32</v>
      </c>
      <c r="C145" s="222" t="s">
        <v>93</v>
      </c>
      <c r="D145" s="222"/>
      <c r="E145" s="222"/>
      <c r="F145" s="222"/>
      <c r="G145" s="222"/>
      <c r="H145" s="222"/>
      <c r="I145" s="52">
        <f>SUM(I146:I147)</f>
        <v>43000</v>
      </c>
      <c r="J145" s="52">
        <f>SUM(J146:J147)</f>
        <v>20527.169999999998</v>
      </c>
      <c r="K145" s="98">
        <f>J145/I145*100</f>
        <v>47.737604651162783</v>
      </c>
    </row>
    <row r="146" spans="2:11" x14ac:dyDescent="0.25">
      <c r="B146" s="49">
        <v>322</v>
      </c>
      <c r="C146" s="218" t="s">
        <v>150</v>
      </c>
      <c r="D146" s="219"/>
      <c r="E146" s="219"/>
      <c r="F146" s="219"/>
      <c r="G146" s="219"/>
      <c r="H146" s="220"/>
      <c r="I146" s="50">
        <f>'[1]JLP(R)FP-Ril 4.razina '!$M$54</f>
        <v>30000</v>
      </c>
      <c r="J146" s="99">
        <v>8312</v>
      </c>
      <c r="K146" s="100">
        <f t="shared" ref="K146:K147" si="6">J146/I146*100</f>
        <v>27.706666666666667</v>
      </c>
    </row>
    <row r="147" spans="2:11" x14ac:dyDescent="0.25">
      <c r="B147" s="49">
        <v>323</v>
      </c>
      <c r="C147" s="218" t="s">
        <v>151</v>
      </c>
      <c r="D147" s="219"/>
      <c r="E147" s="219"/>
      <c r="F147" s="219"/>
      <c r="G147" s="219"/>
      <c r="H147" s="220"/>
      <c r="I147" s="50">
        <f>'[1]JLP(R)FP-Ril 4.razina '!$M$61</f>
        <v>13000</v>
      </c>
      <c r="J147" s="99">
        <v>12215.17</v>
      </c>
      <c r="K147" s="100">
        <f t="shared" si="6"/>
        <v>93.962846153846158</v>
      </c>
    </row>
    <row r="148" spans="2:11" ht="16.5" thickBot="1" x14ac:dyDescent="0.3">
      <c r="B148" s="101"/>
      <c r="C148" s="221" t="s">
        <v>135</v>
      </c>
      <c r="D148" s="221"/>
      <c r="E148" s="221"/>
      <c r="F148" s="221"/>
      <c r="G148" s="221"/>
      <c r="H148" s="221"/>
      <c r="I148" s="102">
        <f>I145</f>
        <v>43000</v>
      </c>
      <c r="J148" s="102">
        <f>J145</f>
        <v>20527.169999999998</v>
      </c>
      <c r="K148" s="98">
        <f>J148/I148*100</f>
        <v>47.737604651162783</v>
      </c>
    </row>
    <row r="154" spans="2:11" x14ac:dyDescent="0.25">
      <c r="B154" s="241" t="s">
        <v>156</v>
      </c>
      <c r="C154" s="241"/>
      <c r="D154" s="241"/>
      <c r="E154" s="241"/>
      <c r="F154" s="241"/>
      <c r="G154" s="241"/>
      <c r="H154" s="241"/>
    </row>
    <row r="158" spans="2:11" ht="16.5" thickBot="1" x14ac:dyDescent="0.3">
      <c r="B158" s="117" t="s">
        <v>127</v>
      </c>
      <c r="C158" s="117"/>
      <c r="D158" s="117"/>
      <c r="E158" s="117"/>
    </row>
    <row r="159" spans="2:11" ht="47.25" x14ac:dyDescent="0.25">
      <c r="B159" s="90" t="s">
        <v>149</v>
      </c>
      <c r="C159" s="214" t="s">
        <v>129</v>
      </c>
      <c r="D159" s="214"/>
      <c r="E159" s="214"/>
      <c r="F159" s="214"/>
      <c r="G159" s="214"/>
      <c r="H159" s="214"/>
      <c r="I159" s="91" t="s">
        <v>193</v>
      </c>
      <c r="J159" s="92" t="s">
        <v>219</v>
      </c>
      <c r="K159" s="93" t="s">
        <v>172</v>
      </c>
    </row>
    <row r="160" spans="2:11" x14ac:dyDescent="0.25">
      <c r="B160" s="94"/>
      <c r="C160" s="207">
        <v>1</v>
      </c>
      <c r="D160" s="208"/>
      <c r="E160" s="208"/>
      <c r="F160" s="208"/>
      <c r="G160" s="208"/>
      <c r="H160" s="209"/>
      <c r="I160" s="95">
        <v>2</v>
      </c>
      <c r="J160" s="96">
        <v>3</v>
      </c>
      <c r="K160" s="97" t="s">
        <v>206</v>
      </c>
    </row>
    <row r="161" spans="2:11" x14ac:dyDescent="0.25">
      <c r="B161" s="51">
        <v>42</v>
      </c>
      <c r="C161" s="222" t="s">
        <v>157</v>
      </c>
      <c r="D161" s="222"/>
      <c r="E161" s="222"/>
      <c r="F161" s="222"/>
      <c r="G161" s="222"/>
      <c r="H161" s="222"/>
      <c r="I161" s="52">
        <f>SUM(I162:I164)</f>
        <v>11009.05</v>
      </c>
      <c r="J161" s="52">
        <f>SUM(J162:J164)</f>
        <v>11009.05</v>
      </c>
      <c r="K161" s="98">
        <f>J161/I161*100</f>
        <v>100</v>
      </c>
    </row>
    <row r="162" spans="2:11" x14ac:dyDescent="0.25">
      <c r="B162" s="49">
        <v>422</v>
      </c>
      <c r="C162" s="223" t="s">
        <v>158</v>
      </c>
      <c r="D162" s="223"/>
      <c r="E162" s="223"/>
      <c r="F162" s="223"/>
      <c r="G162" s="223"/>
      <c r="H162" s="223"/>
      <c r="I162" s="50">
        <f>'[1]JLP(R)FP-Ril 4.razina '!$F$85+'[1]JLP(R)FP-Ril 4.razina '!$G$85</f>
        <v>11009.05</v>
      </c>
      <c r="J162" s="99">
        <v>11009.05</v>
      </c>
      <c r="K162" s="100">
        <f t="shared" ref="K162:K164" si="7">J162/I162*100</f>
        <v>100</v>
      </c>
    </row>
    <row r="163" spans="2:11" x14ac:dyDescent="0.25">
      <c r="B163" s="49">
        <v>424</v>
      </c>
      <c r="C163" s="218" t="s">
        <v>159</v>
      </c>
      <c r="D163" s="219"/>
      <c r="E163" s="219"/>
      <c r="F163" s="219"/>
      <c r="G163" s="219"/>
      <c r="H163" s="220"/>
      <c r="I163" s="50">
        <f>'[1]JLP(R)FP-Ril 4.razina '!$F$91</f>
        <v>0</v>
      </c>
      <c r="J163" s="99">
        <v>0</v>
      </c>
      <c r="K163" s="100" t="e">
        <f t="shared" si="7"/>
        <v>#DIV/0!</v>
      </c>
    </row>
    <row r="164" spans="2:11" x14ac:dyDescent="0.25">
      <c r="B164" s="49">
        <v>426</v>
      </c>
      <c r="C164" s="218" t="s">
        <v>61</v>
      </c>
      <c r="D164" s="219"/>
      <c r="E164" s="219"/>
      <c r="F164" s="219"/>
      <c r="G164" s="219"/>
      <c r="H164" s="220"/>
      <c r="I164" s="50">
        <f>'[1]JLP(R)FP-Ril 4.razina '!$F$94+'[1]JLP(R)FP-Ril 4.razina '!$G$94</f>
        <v>0</v>
      </c>
      <c r="J164" s="99">
        <v>0</v>
      </c>
      <c r="K164" s="100" t="e">
        <f t="shared" si="7"/>
        <v>#DIV/0!</v>
      </c>
    </row>
    <row r="165" spans="2:11" ht="16.5" thickBot="1" x14ac:dyDescent="0.3">
      <c r="B165" s="101"/>
      <c r="C165" s="221" t="s">
        <v>132</v>
      </c>
      <c r="D165" s="221"/>
      <c r="E165" s="221"/>
      <c r="F165" s="221"/>
      <c r="G165" s="221"/>
      <c r="H165" s="221"/>
      <c r="I165" s="102">
        <f>I161</f>
        <v>11009.05</v>
      </c>
      <c r="J165" s="102">
        <f>J161</f>
        <v>11009.05</v>
      </c>
      <c r="K165" s="98">
        <f>J165/I165*100</f>
        <v>100</v>
      </c>
    </row>
    <row r="168" spans="2:11" ht="16.5" thickBot="1" x14ac:dyDescent="0.3">
      <c r="B168" s="117" t="s">
        <v>200</v>
      </c>
      <c r="C168" s="107"/>
      <c r="D168" s="107"/>
      <c r="E168" s="107"/>
    </row>
    <row r="169" spans="2:11" ht="47.25" x14ac:dyDescent="0.25">
      <c r="B169" s="90" t="s">
        <v>149</v>
      </c>
      <c r="C169" s="214" t="s">
        <v>129</v>
      </c>
      <c r="D169" s="214"/>
      <c r="E169" s="214"/>
      <c r="F169" s="214"/>
      <c r="G169" s="214"/>
      <c r="H169" s="214"/>
      <c r="I169" s="91" t="s">
        <v>193</v>
      </c>
      <c r="J169" s="92" t="s">
        <v>219</v>
      </c>
      <c r="K169" s="93" t="s">
        <v>172</v>
      </c>
    </row>
    <row r="170" spans="2:11" x14ac:dyDescent="0.25">
      <c r="B170" s="94"/>
      <c r="C170" s="207">
        <v>1</v>
      </c>
      <c r="D170" s="208"/>
      <c r="E170" s="208"/>
      <c r="F170" s="208"/>
      <c r="G170" s="208"/>
      <c r="H170" s="209"/>
      <c r="I170" s="95">
        <v>2</v>
      </c>
      <c r="J170" s="96">
        <v>3</v>
      </c>
      <c r="K170" s="97" t="s">
        <v>206</v>
      </c>
    </row>
    <row r="171" spans="2:11" x14ac:dyDescent="0.25">
      <c r="B171" s="51">
        <v>42</v>
      </c>
      <c r="C171" s="222" t="s">
        <v>157</v>
      </c>
      <c r="D171" s="222"/>
      <c r="E171" s="222"/>
      <c r="F171" s="222"/>
      <c r="G171" s="222"/>
      <c r="H171" s="222"/>
      <c r="I171" s="52">
        <f>SUM(I172:I174)</f>
        <v>51380</v>
      </c>
      <c r="J171" s="52">
        <f>SUM(J172:J174)</f>
        <v>1208.04</v>
      </c>
      <c r="K171" s="98">
        <f>J171/I171*100</f>
        <v>2.3511872323861422</v>
      </c>
    </row>
    <row r="172" spans="2:11" x14ac:dyDescent="0.25">
      <c r="B172" s="49">
        <v>422</v>
      </c>
      <c r="C172" s="223" t="s">
        <v>158</v>
      </c>
      <c r="D172" s="223"/>
      <c r="E172" s="223"/>
      <c r="F172" s="223"/>
      <c r="G172" s="223"/>
      <c r="H172" s="223"/>
      <c r="I172" s="50">
        <f>'[1]JLP(R)FP-Ril 4.razina '!$J$85+'[1]JLP(R)FP-Ril 4.razina '!$K$85</f>
        <v>48000</v>
      </c>
      <c r="J172" s="99">
        <v>828.04</v>
      </c>
      <c r="K172" s="100">
        <f t="shared" ref="K172:K174" si="8">J172/I172*100</f>
        <v>1.7250833333333333</v>
      </c>
    </row>
    <row r="173" spans="2:11" x14ac:dyDescent="0.25">
      <c r="B173" s="49">
        <v>424</v>
      </c>
      <c r="C173" s="218" t="s">
        <v>159</v>
      </c>
      <c r="D173" s="219"/>
      <c r="E173" s="219"/>
      <c r="F173" s="219"/>
      <c r="G173" s="219"/>
      <c r="H173" s="220"/>
      <c r="I173" s="50">
        <f>'[1]JLP(R)FP-Ril 4.razina '!$J$91+'[1]JLP(R)FP-Ril 4.razina '!$K$91</f>
        <v>1380</v>
      </c>
      <c r="J173" s="99">
        <v>380</v>
      </c>
      <c r="K173" s="100">
        <f t="shared" si="8"/>
        <v>27.536231884057973</v>
      </c>
    </row>
    <row r="174" spans="2:11" x14ac:dyDescent="0.25">
      <c r="B174" s="49">
        <v>426</v>
      </c>
      <c r="C174" s="218" t="s">
        <v>61</v>
      </c>
      <c r="D174" s="219"/>
      <c r="E174" s="219"/>
      <c r="F174" s="219"/>
      <c r="G174" s="219"/>
      <c r="H174" s="220"/>
      <c r="I174" s="50">
        <f>'[1]JLP(R)FP-Ril 4.razina '!$J$93</f>
        <v>2000</v>
      </c>
      <c r="J174" s="99">
        <v>0</v>
      </c>
      <c r="K174" s="100">
        <f t="shared" si="8"/>
        <v>0</v>
      </c>
    </row>
    <row r="175" spans="2:11" ht="16.5" thickBot="1" x14ac:dyDescent="0.3">
      <c r="B175" s="101"/>
      <c r="C175" s="221" t="s">
        <v>135</v>
      </c>
      <c r="D175" s="221"/>
      <c r="E175" s="221"/>
      <c r="F175" s="221"/>
      <c r="G175" s="221"/>
      <c r="H175" s="221"/>
      <c r="I175" s="102">
        <f>I171</f>
        <v>51380</v>
      </c>
      <c r="J175" s="102">
        <f>J171</f>
        <v>1208.04</v>
      </c>
      <c r="K175" s="98">
        <f>J175/I175*100</f>
        <v>2.3511872323861422</v>
      </c>
    </row>
    <row r="176" spans="2:11" x14ac:dyDescent="0.25">
      <c r="B176" s="104"/>
      <c r="C176" s="105"/>
      <c r="D176" s="105"/>
      <c r="E176" s="105"/>
      <c r="F176" s="105"/>
      <c r="G176" s="105"/>
      <c r="H176" s="105"/>
      <c r="I176" s="106"/>
      <c r="J176" s="106"/>
      <c r="K176" s="106"/>
    </row>
    <row r="177" spans="2:11" x14ac:dyDescent="0.25">
      <c r="B177" s="104"/>
      <c r="C177" s="105"/>
      <c r="D177" s="105"/>
      <c r="E177" s="105"/>
      <c r="F177" s="105"/>
      <c r="G177" s="105"/>
      <c r="H177" s="105"/>
      <c r="I177" s="106"/>
      <c r="J177" s="106"/>
      <c r="K177" s="106"/>
    </row>
    <row r="178" spans="2:11" ht="16.5" thickBot="1" x14ac:dyDescent="0.3">
      <c r="B178" s="117" t="s">
        <v>229</v>
      </c>
      <c r="C178" s="107"/>
      <c r="D178" s="107"/>
      <c r="E178" s="107"/>
    </row>
    <row r="179" spans="2:11" ht="47.25" x14ac:dyDescent="0.25">
      <c r="B179" s="90" t="s">
        <v>149</v>
      </c>
      <c r="C179" s="214" t="s">
        <v>129</v>
      </c>
      <c r="D179" s="214"/>
      <c r="E179" s="214"/>
      <c r="F179" s="214"/>
      <c r="G179" s="214"/>
      <c r="H179" s="214"/>
      <c r="I179" s="91" t="s">
        <v>193</v>
      </c>
      <c r="J179" s="92" t="s">
        <v>219</v>
      </c>
      <c r="K179" s="93" t="s">
        <v>172</v>
      </c>
    </row>
    <row r="180" spans="2:11" x14ac:dyDescent="0.25">
      <c r="B180" s="94"/>
      <c r="C180" s="207">
        <v>1</v>
      </c>
      <c r="D180" s="208"/>
      <c r="E180" s="208"/>
      <c r="F180" s="208"/>
      <c r="G180" s="208"/>
      <c r="H180" s="209"/>
      <c r="I180" s="95">
        <v>2</v>
      </c>
      <c r="J180" s="96">
        <v>3</v>
      </c>
      <c r="K180" s="97" t="s">
        <v>206</v>
      </c>
    </row>
    <row r="181" spans="2:11" x14ac:dyDescent="0.25">
      <c r="B181" s="51">
        <v>42</v>
      </c>
      <c r="C181" s="222" t="s">
        <v>157</v>
      </c>
      <c r="D181" s="222"/>
      <c r="E181" s="222"/>
      <c r="F181" s="222"/>
      <c r="G181" s="222"/>
      <c r="H181" s="222"/>
      <c r="I181" s="52">
        <f>SUM(I182:I184)</f>
        <v>107000</v>
      </c>
      <c r="J181" s="52">
        <f>SUM(J182:J184)</f>
        <v>97104.799999999988</v>
      </c>
      <c r="K181" s="98">
        <f>J181/I181*100</f>
        <v>90.752149532710263</v>
      </c>
    </row>
    <row r="182" spans="2:11" x14ac:dyDescent="0.25">
      <c r="B182" s="49">
        <v>422</v>
      </c>
      <c r="C182" s="223" t="s">
        <v>158</v>
      </c>
      <c r="D182" s="223"/>
      <c r="E182" s="223"/>
      <c r="F182" s="223"/>
      <c r="G182" s="223"/>
      <c r="H182" s="223"/>
      <c r="I182" s="50">
        <f>'[1]JLP(R)FP-Ril 4.razina '!$L$85+'[1]JLP(R)FP-Ril 4.razina '!$M$85</f>
        <v>97000</v>
      </c>
      <c r="J182" s="50">
        <v>96195.79</v>
      </c>
      <c r="K182" s="100">
        <f t="shared" ref="K182:K184" si="9">J182/I182*100</f>
        <v>99.170917525773191</v>
      </c>
    </row>
    <row r="183" spans="2:11" x14ac:dyDescent="0.25">
      <c r="B183" s="49">
        <v>424</v>
      </c>
      <c r="C183" s="223" t="s">
        <v>60</v>
      </c>
      <c r="D183" s="223"/>
      <c r="E183" s="223"/>
      <c r="F183" s="223"/>
      <c r="G183" s="223"/>
      <c r="H183" s="223"/>
      <c r="I183" s="50">
        <f>'[1]JLP(R)FP-Ril 4.razina '!$L$91</f>
        <v>5000</v>
      </c>
      <c r="J183" s="50">
        <v>909.01</v>
      </c>
      <c r="K183" s="100">
        <f t="shared" si="9"/>
        <v>18.180199999999999</v>
      </c>
    </row>
    <row r="184" spans="2:11" x14ac:dyDescent="0.25">
      <c r="B184" s="49">
        <v>426</v>
      </c>
      <c r="C184" s="223" t="s">
        <v>61</v>
      </c>
      <c r="D184" s="223"/>
      <c r="E184" s="223"/>
      <c r="F184" s="223"/>
      <c r="G184" s="223"/>
      <c r="H184" s="223"/>
      <c r="I184" s="50">
        <f>'[1]JLP(R)FP-Ril 4.razina '!$L$93+'[1]JLP(R)FP-Ril 4.razina '!$M$93</f>
        <v>5000</v>
      </c>
      <c r="J184" s="50">
        <v>0</v>
      </c>
      <c r="K184" s="100">
        <f t="shared" si="9"/>
        <v>0</v>
      </c>
    </row>
    <row r="185" spans="2:11" ht="16.5" thickBot="1" x14ac:dyDescent="0.3">
      <c r="B185" s="101"/>
      <c r="C185" s="221" t="s">
        <v>160</v>
      </c>
      <c r="D185" s="221"/>
      <c r="E185" s="221"/>
      <c r="F185" s="221"/>
      <c r="G185" s="221"/>
      <c r="H185" s="221"/>
      <c r="I185" s="102">
        <f>I181</f>
        <v>107000</v>
      </c>
      <c r="J185" s="102">
        <f>J181</f>
        <v>97104.799999999988</v>
      </c>
      <c r="K185" s="98">
        <f>J185/I185*100</f>
        <v>90.752149532710263</v>
      </c>
    </row>
    <row r="186" spans="2:11" x14ac:dyDescent="0.25">
      <c r="B186" s="104"/>
      <c r="C186" s="105"/>
      <c r="D186" s="105"/>
      <c r="E186" s="105"/>
      <c r="F186" s="105"/>
      <c r="G186" s="105"/>
      <c r="H186" s="105"/>
      <c r="I186" s="157"/>
      <c r="J186" s="157"/>
      <c r="K186" s="106"/>
    </row>
    <row r="187" spans="2:11" x14ac:dyDescent="0.25">
      <c r="B187" s="104"/>
      <c r="C187" s="105"/>
      <c r="D187" s="105"/>
      <c r="E187" s="105"/>
      <c r="F187" s="105"/>
      <c r="G187" s="105"/>
      <c r="H187" s="105"/>
      <c r="I187" s="157"/>
      <c r="J187" s="157"/>
      <c r="K187" s="106"/>
    </row>
    <row r="188" spans="2:11" ht="16.5" thickBot="1" x14ac:dyDescent="0.3">
      <c r="B188" s="117" t="s">
        <v>202</v>
      </c>
      <c r="C188" s="107"/>
      <c r="D188" s="107"/>
      <c r="E188" s="107"/>
    </row>
    <row r="189" spans="2:11" ht="47.25" x14ac:dyDescent="0.25">
      <c r="B189" s="90" t="s">
        <v>149</v>
      </c>
      <c r="C189" s="214" t="s">
        <v>129</v>
      </c>
      <c r="D189" s="214"/>
      <c r="E189" s="214"/>
      <c r="F189" s="214"/>
      <c r="G189" s="214"/>
      <c r="H189" s="214"/>
      <c r="I189" s="91" t="s">
        <v>193</v>
      </c>
      <c r="J189" s="92" t="s">
        <v>219</v>
      </c>
      <c r="K189" s="93" t="s">
        <v>172</v>
      </c>
    </row>
    <row r="190" spans="2:11" x14ac:dyDescent="0.25">
      <c r="B190" s="94"/>
      <c r="C190" s="207">
        <v>1</v>
      </c>
      <c r="D190" s="208"/>
      <c r="E190" s="208"/>
      <c r="F190" s="208"/>
      <c r="G190" s="208"/>
      <c r="H190" s="209"/>
      <c r="I190" s="95">
        <v>2</v>
      </c>
      <c r="J190" s="96">
        <v>3</v>
      </c>
      <c r="K190" s="97" t="s">
        <v>206</v>
      </c>
    </row>
    <row r="191" spans="2:11" x14ac:dyDescent="0.25">
      <c r="B191" s="51">
        <v>42</v>
      </c>
      <c r="C191" s="222" t="s">
        <v>157</v>
      </c>
      <c r="D191" s="222"/>
      <c r="E191" s="222"/>
      <c r="F191" s="222"/>
      <c r="G191" s="222"/>
      <c r="H191" s="222"/>
      <c r="I191" s="52">
        <f>SUM(I192:I192)</f>
        <v>23000</v>
      </c>
      <c r="J191" s="52">
        <f>SUM(J192:J192)</f>
        <v>22498</v>
      </c>
      <c r="K191" s="98">
        <f>J191/I191*100</f>
        <v>97.817391304347822</v>
      </c>
    </row>
    <row r="192" spans="2:11" x14ac:dyDescent="0.25">
      <c r="B192" s="49">
        <v>422</v>
      </c>
      <c r="C192" s="223" t="s">
        <v>158</v>
      </c>
      <c r="D192" s="223"/>
      <c r="E192" s="223"/>
      <c r="F192" s="223"/>
      <c r="G192" s="223"/>
      <c r="H192" s="223"/>
      <c r="I192" s="50">
        <f>'[1]JLP(R)FP-Ril 4.razina '!$O$85</f>
        <v>23000</v>
      </c>
      <c r="J192" s="50">
        <v>22498</v>
      </c>
      <c r="K192" s="100">
        <f>J192/I192*100</f>
        <v>97.817391304347822</v>
      </c>
    </row>
    <row r="193" spans="2:11" ht="16.5" thickBot="1" x14ac:dyDescent="0.3">
      <c r="B193" s="101"/>
      <c r="C193" s="221" t="s">
        <v>142</v>
      </c>
      <c r="D193" s="221"/>
      <c r="E193" s="221"/>
      <c r="F193" s="221"/>
      <c r="G193" s="221"/>
      <c r="H193" s="221"/>
      <c r="I193" s="102">
        <f>I191</f>
        <v>23000</v>
      </c>
      <c r="J193" s="102">
        <f>J191</f>
        <v>22498</v>
      </c>
      <c r="K193" s="98">
        <f>J193/I193*100</f>
        <v>97.817391304347822</v>
      </c>
    </row>
    <row r="194" spans="2:11" ht="16.5" thickBot="1" x14ac:dyDescent="0.3">
      <c r="B194" s="104"/>
      <c r="C194" s="105"/>
      <c r="D194" s="105"/>
      <c r="E194" s="105"/>
      <c r="F194" s="105"/>
      <c r="G194" s="105"/>
      <c r="H194" s="105"/>
      <c r="I194" s="106"/>
      <c r="J194" s="106"/>
      <c r="K194" s="106"/>
    </row>
    <row r="195" spans="2:11" ht="16.5" thickBot="1" x14ac:dyDescent="0.3">
      <c r="B195" s="227" t="s">
        <v>161</v>
      </c>
      <c r="C195" s="228"/>
      <c r="D195" s="228"/>
      <c r="E195" s="228"/>
      <c r="F195" s="228"/>
      <c r="G195" s="228"/>
      <c r="H195" s="229"/>
      <c r="I195" s="126">
        <f>I193+I185+I175+I165+I139+I121+I99+I107+I148</f>
        <v>5093407</v>
      </c>
      <c r="J195" s="126">
        <f>J193+J185+J175+J165+J139+J121+J99+J148</f>
        <v>4126131.81</v>
      </c>
      <c r="K195" s="125" t="e">
        <f>J195/#REF!*100</f>
        <v>#REF!</v>
      </c>
    </row>
    <row r="198" spans="2:11" x14ac:dyDescent="0.25"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</row>
    <row r="200" spans="2:11" ht="16.5" thickBot="1" x14ac:dyDescent="0.3">
      <c r="B200" s="117" t="s">
        <v>232</v>
      </c>
      <c r="C200" s="107"/>
      <c r="D200" s="107"/>
      <c r="E200" s="107"/>
    </row>
    <row r="201" spans="2:11" ht="47.25" x14ac:dyDescent="0.25">
      <c r="B201" s="90" t="s">
        <v>128</v>
      </c>
      <c r="C201" s="214" t="s">
        <v>129</v>
      </c>
      <c r="D201" s="214"/>
      <c r="E201" s="214"/>
      <c r="F201" s="214"/>
      <c r="G201" s="214"/>
      <c r="H201" s="214"/>
      <c r="I201" s="91" t="s">
        <v>193</v>
      </c>
      <c r="J201" s="92" t="s">
        <v>219</v>
      </c>
      <c r="K201" s="93" t="s">
        <v>172</v>
      </c>
    </row>
    <row r="202" spans="2:11" x14ac:dyDescent="0.25">
      <c r="B202" s="94"/>
      <c r="C202" s="207">
        <v>1</v>
      </c>
      <c r="D202" s="208"/>
      <c r="E202" s="208"/>
      <c r="F202" s="208"/>
      <c r="G202" s="208"/>
      <c r="H202" s="209"/>
      <c r="I202" s="95">
        <v>2</v>
      </c>
      <c r="J202" s="96">
        <v>3</v>
      </c>
      <c r="K202" s="97" t="s">
        <v>206</v>
      </c>
    </row>
    <row r="203" spans="2:11" x14ac:dyDescent="0.25">
      <c r="B203" s="51">
        <v>922</v>
      </c>
      <c r="C203" s="222" t="s">
        <v>143</v>
      </c>
      <c r="D203" s="222"/>
      <c r="E203" s="222"/>
      <c r="F203" s="222"/>
      <c r="G203" s="222"/>
      <c r="H203" s="222"/>
      <c r="I203" s="52">
        <f>SUM(I204:I204)</f>
        <v>150000</v>
      </c>
      <c r="J203" s="52">
        <f>SUM(J204:J204)</f>
        <v>117631.97</v>
      </c>
      <c r="K203" s="98">
        <f>J203/I203*100</f>
        <v>78.42131333333333</v>
      </c>
    </row>
    <row r="204" spans="2:11" x14ac:dyDescent="0.25">
      <c r="B204" s="49">
        <v>92211</v>
      </c>
      <c r="C204" s="223" t="s">
        <v>144</v>
      </c>
      <c r="D204" s="223"/>
      <c r="E204" s="223"/>
      <c r="F204" s="223"/>
      <c r="G204" s="223"/>
      <c r="H204" s="223"/>
      <c r="I204" s="50">
        <v>150000</v>
      </c>
      <c r="J204" s="99">
        <v>117631.97</v>
      </c>
      <c r="K204" s="100">
        <f>J204/I204*100</f>
        <v>78.42131333333333</v>
      </c>
    </row>
    <row r="205" spans="2:11" ht="16.5" thickBot="1" x14ac:dyDescent="0.3">
      <c r="B205" s="101"/>
      <c r="C205" s="221" t="s">
        <v>174</v>
      </c>
      <c r="D205" s="221"/>
      <c r="E205" s="221"/>
      <c r="F205" s="221"/>
      <c r="G205" s="221"/>
      <c r="H205" s="221"/>
      <c r="I205" s="102">
        <f>I203</f>
        <v>150000</v>
      </c>
      <c r="J205" s="102">
        <f>J203</f>
        <v>117631.97</v>
      </c>
      <c r="K205" s="98">
        <f>J205/I205*100</f>
        <v>78.42131333333333</v>
      </c>
    </row>
    <row r="209" spans="2:29" x14ac:dyDescent="0.25">
      <c r="B209" s="230" t="s">
        <v>162</v>
      </c>
      <c r="C209" s="230"/>
      <c r="D209" s="230"/>
      <c r="E209" s="230"/>
      <c r="F209" s="230"/>
      <c r="G209" s="230"/>
      <c r="H209" s="230"/>
      <c r="I209" s="230"/>
      <c r="J209" s="230"/>
      <c r="K209" s="230"/>
    </row>
    <row r="210" spans="2:29" x14ac:dyDescent="0.25"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S210" s="159"/>
      <c r="T210" s="234"/>
      <c r="U210" s="234"/>
      <c r="V210" s="234"/>
      <c r="W210" s="234"/>
      <c r="X210" s="234"/>
      <c r="Y210" s="234"/>
      <c r="Z210" s="160"/>
      <c r="AA210" s="160"/>
      <c r="AB210" s="160"/>
      <c r="AC210" s="160"/>
    </row>
    <row r="211" spans="2:29" x14ac:dyDescent="0.25"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S211" s="161"/>
      <c r="T211" s="234"/>
      <c r="U211" s="234"/>
      <c r="V211" s="234"/>
      <c r="W211" s="234"/>
      <c r="X211" s="234"/>
      <c r="Y211" s="234"/>
      <c r="Z211" s="160"/>
      <c r="AA211" s="160"/>
      <c r="AB211" s="160"/>
      <c r="AC211" s="160"/>
    </row>
    <row r="212" spans="2:29" x14ac:dyDescent="0.25">
      <c r="S212" s="162"/>
      <c r="T212" s="206"/>
      <c r="U212" s="206"/>
      <c r="V212" s="206"/>
      <c r="W212" s="206"/>
      <c r="X212" s="206"/>
      <c r="Y212" s="206"/>
      <c r="Z212" s="163"/>
      <c r="AA212" s="163"/>
      <c r="AB212" s="163"/>
      <c r="AC212" s="164"/>
    </row>
    <row r="213" spans="2:29" ht="16.5" thickBot="1" x14ac:dyDescent="0.3">
      <c r="S213" s="162"/>
      <c r="T213" s="165"/>
      <c r="U213" s="165"/>
      <c r="V213" s="165"/>
      <c r="W213" s="165"/>
      <c r="X213" s="165"/>
      <c r="Y213" s="165"/>
      <c r="Z213" s="163"/>
      <c r="AA213" s="163"/>
      <c r="AB213" s="163"/>
      <c r="AC213" s="164"/>
    </row>
    <row r="214" spans="2:29" ht="47.25" x14ac:dyDescent="0.25">
      <c r="B214" s="111" t="s">
        <v>149</v>
      </c>
      <c r="C214" s="231" t="s">
        <v>129</v>
      </c>
      <c r="D214" s="232"/>
      <c r="E214" s="232"/>
      <c r="F214" s="232"/>
      <c r="G214" s="232"/>
      <c r="H214" s="233"/>
      <c r="I214" s="91" t="s">
        <v>193</v>
      </c>
      <c r="J214" s="92" t="s">
        <v>219</v>
      </c>
      <c r="K214" s="93" t="s">
        <v>172</v>
      </c>
      <c r="S214" s="162"/>
      <c r="T214" s="206"/>
      <c r="U214" s="206"/>
      <c r="V214" s="206"/>
      <c r="W214" s="206"/>
      <c r="X214" s="206"/>
      <c r="Y214" s="206"/>
      <c r="Z214" s="163"/>
      <c r="AA214" s="163"/>
      <c r="AB214" s="163"/>
      <c r="AC214" s="164"/>
    </row>
    <row r="215" spans="2:29" x14ac:dyDescent="0.25">
      <c r="B215" s="94"/>
      <c r="C215" s="207">
        <v>1</v>
      </c>
      <c r="D215" s="208"/>
      <c r="E215" s="208"/>
      <c r="F215" s="208"/>
      <c r="G215" s="208"/>
      <c r="H215" s="209"/>
      <c r="I215" s="95">
        <v>2</v>
      </c>
      <c r="J215" s="96">
        <v>3</v>
      </c>
      <c r="K215" s="97" t="s">
        <v>206</v>
      </c>
      <c r="S215" s="162"/>
      <c r="T215" s="206"/>
      <c r="U215" s="206"/>
      <c r="V215" s="206"/>
      <c r="W215" s="206"/>
      <c r="X215" s="206"/>
      <c r="Y215" s="206"/>
      <c r="Z215" s="163"/>
      <c r="AA215" s="163"/>
      <c r="AB215" s="163"/>
      <c r="AC215" s="164"/>
    </row>
    <row r="216" spans="2:29" x14ac:dyDescent="0.25">
      <c r="B216" s="113">
        <v>1</v>
      </c>
      <c r="C216" s="210" t="s">
        <v>163</v>
      </c>
      <c r="D216" s="211"/>
      <c r="E216" s="211"/>
      <c r="F216" s="211"/>
      <c r="G216" s="211"/>
      <c r="H216" s="212"/>
      <c r="I216" s="120">
        <f>I165+I99</f>
        <v>332400</v>
      </c>
      <c r="J216" s="120">
        <f>J165+J99</f>
        <v>325062.69</v>
      </c>
      <c r="K216" s="100">
        <f t="shared" ref="K216:K221" si="10">J216/I216*100</f>
        <v>97.79262635379061</v>
      </c>
      <c r="S216" s="162"/>
      <c r="T216" s="206"/>
      <c r="U216" s="206"/>
      <c r="V216" s="206"/>
      <c r="W216" s="206"/>
      <c r="X216" s="206"/>
      <c r="Y216" s="206"/>
      <c r="Z216" s="163"/>
      <c r="AA216" s="163"/>
      <c r="AB216" s="163"/>
      <c r="AC216" s="164"/>
    </row>
    <row r="217" spans="2:29" x14ac:dyDescent="0.25">
      <c r="B217" s="113">
        <v>3</v>
      </c>
      <c r="C217" s="210" t="s">
        <v>203</v>
      </c>
      <c r="D217" s="211"/>
      <c r="E217" s="211"/>
      <c r="F217" s="211"/>
      <c r="G217" s="211"/>
      <c r="H217" s="212"/>
      <c r="I217" s="120">
        <f>I27</f>
        <v>300</v>
      </c>
      <c r="J217" s="120">
        <f>J107</f>
        <v>0</v>
      </c>
      <c r="K217" s="100">
        <f t="shared" si="10"/>
        <v>0</v>
      </c>
      <c r="S217" s="162"/>
      <c r="T217" s="206"/>
      <c r="U217" s="206"/>
      <c r="V217" s="206"/>
      <c r="W217" s="206"/>
      <c r="X217" s="206"/>
      <c r="Y217" s="206"/>
      <c r="Z217" s="163"/>
      <c r="AA217" s="163"/>
      <c r="AB217" s="163"/>
      <c r="AC217" s="164"/>
    </row>
    <row r="218" spans="2:29" x14ac:dyDescent="0.25">
      <c r="B218" s="113">
        <v>4</v>
      </c>
      <c r="C218" s="210" t="s">
        <v>164</v>
      </c>
      <c r="D218" s="211"/>
      <c r="E218" s="211"/>
      <c r="F218" s="211"/>
      <c r="G218" s="211"/>
      <c r="H218" s="212"/>
      <c r="I218" s="120">
        <f>I175+I121</f>
        <v>239000</v>
      </c>
      <c r="J218" s="120">
        <f>J175+J121</f>
        <v>58317.85</v>
      </c>
      <c r="K218" s="100">
        <f t="shared" si="10"/>
        <v>24.400774058577404</v>
      </c>
      <c r="S218" s="158"/>
      <c r="T218" s="225"/>
      <c r="U218" s="225"/>
      <c r="V218" s="225"/>
      <c r="W218" s="225"/>
      <c r="X218" s="225"/>
      <c r="Y218" s="225"/>
      <c r="Z218" s="166"/>
      <c r="AA218" s="166"/>
      <c r="AB218" s="166"/>
      <c r="AC218" s="164"/>
    </row>
    <row r="219" spans="2:29" x14ac:dyDescent="0.25">
      <c r="B219" s="113">
        <v>94</v>
      </c>
      <c r="C219" s="210" t="s">
        <v>230</v>
      </c>
      <c r="D219" s="211"/>
      <c r="E219" s="211"/>
      <c r="F219" s="211"/>
      <c r="G219" s="211"/>
      <c r="H219" s="212"/>
      <c r="I219" s="120">
        <f>I185+I148</f>
        <v>150000</v>
      </c>
      <c r="J219" s="120">
        <f>J185+J148</f>
        <v>117631.96999999999</v>
      </c>
      <c r="K219" s="100">
        <f t="shared" si="10"/>
        <v>78.421313333333316</v>
      </c>
      <c r="S219" s="226"/>
      <c r="T219" s="226"/>
      <c r="U219" s="226"/>
      <c r="V219" s="226"/>
      <c r="W219" s="226"/>
      <c r="X219" s="226"/>
      <c r="Y219" s="226"/>
      <c r="Z219" s="89"/>
      <c r="AA219" s="89"/>
      <c r="AB219" s="89"/>
      <c r="AC219" s="106"/>
    </row>
    <row r="220" spans="2:29" x14ac:dyDescent="0.25">
      <c r="B220" s="113">
        <v>5</v>
      </c>
      <c r="C220" s="210" t="s">
        <v>165</v>
      </c>
      <c r="D220" s="211"/>
      <c r="E220" s="211"/>
      <c r="F220" s="211"/>
      <c r="G220" s="211"/>
      <c r="H220" s="212"/>
      <c r="I220" s="120">
        <f>I139</f>
        <v>4348707</v>
      </c>
      <c r="J220" s="120">
        <f>J139</f>
        <v>3602621.3</v>
      </c>
      <c r="K220" s="100">
        <f t="shared" si="10"/>
        <v>82.843504977456519</v>
      </c>
    </row>
    <row r="221" spans="2:29" x14ac:dyDescent="0.25">
      <c r="B221" s="49">
        <v>6</v>
      </c>
      <c r="C221" s="218" t="s">
        <v>166</v>
      </c>
      <c r="D221" s="219"/>
      <c r="E221" s="219"/>
      <c r="F221" s="219"/>
      <c r="G221" s="219"/>
      <c r="H221" s="220"/>
      <c r="I221" s="50">
        <f>I193</f>
        <v>23000</v>
      </c>
      <c r="J221" s="50">
        <f>J193</f>
        <v>22498</v>
      </c>
      <c r="K221" s="100">
        <f t="shared" si="10"/>
        <v>97.817391304347822</v>
      </c>
    </row>
    <row r="222" spans="2:29" ht="16.5" thickBot="1" x14ac:dyDescent="0.3">
      <c r="B222" s="235" t="s">
        <v>176</v>
      </c>
      <c r="C222" s="236"/>
      <c r="D222" s="236"/>
      <c r="E222" s="236"/>
      <c r="F222" s="236"/>
      <c r="G222" s="236"/>
      <c r="H222" s="237"/>
      <c r="I222" s="109">
        <f>SUM(I216:I221)</f>
        <v>5093407</v>
      </c>
      <c r="J222" s="109">
        <f t="shared" ref="J222" si="11">SUM(J216:J221)</f>
        <v>4126131.8099999996</v>
      </c>
      <c r="K222" s="173">
        <f t="shared" ref="K222" si="12">J222/I222*100</f>
        <v>81.009269630327978</v>
      </c>
    </row>
    <row r="224" spans="2:29" x14ac:dyDescent="0.25">
      <c r="C224" s="45" t="s">
        <v>210</v>
      </c>
    </row>
    <row r="228" spans="3:3" x14ac:dyDescent="0.25">
      <c r="C228" s="45" t="s">
        <v>215</v>
      </c>
    </row>
  </sheetData>
  <mergeCells count="148">
    <mergeCell ref="C70:H70"/>
    <mergeCell ref="C71:H71"/>
    <mergeCell ref="C72:H72"/>
    <mergeCell ref="C65:H65"/>
    <mergeCell ref="C66:H66"/>
    <mergeCell ref="C68:H68"/>
    <mergeCell ref="C16:H16"/>
    <mergeCell ref="C17:H17"/>
    <mergeCell ref="C32:H32"/>
    <mergeCell ref="C34:H34"/>
    <mergeCell ref="C35:H35"/>
    <mergeCell ref="C36:H36"/>
    <mergeCell ref="C53:H53"/>
    <mergeCell ref="B60:K63"/>
    <mergeCell ref="C64:H64"/>
    <mergeCell ref="F8:I8"/>
    <mergeCell ref="C12:H12"/>
    <mergeCell ref="C14:H14"/>
    <mergeCell ref="C15:H15"/>
    <mergeCell ref="B7:K7"/>
    <mergeCell ref="C49:H49"/>
    <mergeCell ref="C51:H51"/>
    <mergeCell ref="C52:H52"/>
    <mergeCell ref="B39:E39"/>
    <mergeCell ref="C40:H40"/>
    <mergeCell ref="C42:H42"/>
    <mergeCell ref="C43:H43"/>
    <mergeCell ref="C44:H44"/>
    <mergeCell ref="C45:H45"/>
    <mergeCell ref="C13:H13"/>
    <mergeCell ref="C20:H20"/>
    <mergeCell ref="C21:H21"/>
    <mergeCell ref="C22:H22"/>
    <mergeCell ref="C23:H23"/>
    <mergeCell ref="C24:H24"/>
    <mergeCell ref="C25:H25"/>
    <mergeCell ref="C26:H26"/>
    <mergeCell ref="C27:H27"/>
    <mergeCell ref="C105:H105"/>
    <mergeCell ref="C106:H106"/>
    <mergeCell ref="C107:H107"/>
    <mergeCell ref="C111:H111"/>
    <mergeCell ref="C113:H113"/>
    <mergeCell ref="C114:H114"/>
    <mergeCell ref="C205:H205"/>
    <mergeCell ref="B74:H74"/>
    <mergeCell ref="B75:H75"/>
    <mergeCell ref="B80:K82"/>
    <mergeCell ref="C97:H97"/>
    <mergeCell ref="C98:H98"/>
    <mergeCell ref="C99:H99"/>
    <mergeCell ref="B84:F84"/>
    <mergeCell ref="C89:H89"/>
    <mergeCell ref="C91:H91"/>
    <mergeCell ref="C92:H92"/>
    <mergeCell ref="C93:H93"/>
    <mergeCell ref="C94:H94"/>
    <mergeCell ref="C95:H95"/>
    <mergeCell ref="C96:H96"/>
    <mergeCell ref="C90:H90"/>
    <mergeCell ref="C219:H219"/>
    <mergeCell ref="C220:H220"/>
    <mergeCell ref="C121:H121"/>
    <mergeCell ref="C127:H127"/>
    <mergeCell ref="C120:H120"/>
    <mergeCell ref="C119:H119"/>
    <mergeCell ref="C118:H118"/>
    <mergeCell ref="C130:H130"/>
    <mergeCell ref="C173:H173"/>
    <mergeCell ref="C174:H174"/>
    <mergeCell ref="C143:H143"/>
    <mergeCell ref="C144:H144"/>
    <mergeCell ref="C145:H145"/>
    <mergeCell ref="C146:H146"/>
    <mergeCell ref="C147:H147"/>
    <mergeCell ref="C148:H148"/>
    <mergeCell ref="B222:H222"/>
    <mergeCell ref="C215:H215"/>
    <mergeCell ref="C112:H112"/>
    <mergeCell ref="C180:H180"/>
    <mergeCell ref="C190:H190"/>
    <mergeCell ref="C170:H170"/>
    <mergeCell ref="C182:H182"/>
    <mergeCell ref="C183:H183"/>
    <mergeCell ref="C159:H159"/>
    <mergeCell ref="C161:H161"/>
    <mergeCell ref="C162:H162"/>
    <mergeCell ref="C163:H163"/>
    <mergeCell ref="C164:H164"/>
    <mergeCell ref="C135:H135"/>
    <mergeCell ref="C136:H136"/>
    <mergeCell ref="C137:H137"/>
    <mergeCell ref="C138:H138"/>
    <mergeCell ref="C139:H139"/>
    <mergeCell ref="B154:H154"/>
    <mergeCell ref="C221:H221"/>
    <mergeCell ref="C191:H191"/>
    <mergeCell ref="C192:H192"/>
    <mergeCell ref="C193:H193"/>
    <mergeCell ref="C218:H218"/>
    <mergeCell ref="D1:J1"/>
    <mergeCell ref="D2:J2"/>
    <mergeCell ref="D3:J3"/>
    <mergeCell ref="C33:H33"/>
    <mergeCell ref="T217:Y217"/>
    <mergeCell ref="T218:Y218"/>
    <mergeCell ref="S219:Y219"/>
    <mergeCell ref="C217:H217"/>
    <mergeCell ref="B195:H195"/>
    <mergeCell ref="B209:K211"/>
    <mergeCell ref="C214:H214"/>
    <mergeCell ref="C175:H175"/>
    <mergeCell ref="C179:H179"/>
    <mergeCell ref="C181:H181"/>
    <mergeCell ref="C184:H184"/>
    <mergeCell ref="C185:H185"/>
    <mergeCell ref="C189:H189"/>
    <mergeCell ref="B198:K198"/>
    <mergeCell ref="C201:H201"/>
    <mergeCell ref="C202:H202"/>
    <mergeCell ref="C203:H203"/>
    <mergeCell ref="C204:H204"/>
    <mergeCell ref="T210:Y210"/>
    <mergeCell ref="T211:Y211"/>
    <mergeCell ref="T212:Y212"/>
    <mergeCell ref="T214:Y214"/>
    <mergeCell ref="T215:Y215"/>
    <mergeCell ref="T216:Y216"/>
    <mergeCell ref="C69:H69"/>
    <mergeCell ref="C50:H50"/>
    <mergeCell ref="C41:H41"/>
    <mergeCell ref="C216:H216"/>
    <mergeCell ref="C160:H160"/>
    <mergeCell ref="B128:E128"/>
    <mergeCell ref="C129:H129"/>
    <mergeCell ref="C131:H131"/>
    <mergeCell ref="C132:H132"/>
    <mergeCell ref="C133:H133"/>
    <mergeCell ref="C134:H134"/>
    <mergeCell ref="C115:H115"/>
    <mergeCell ref="C116:H116"/>
    <mergeCell ref="C117:H117"/>
    <mergeCell ref="C165:H165"/>
    <mergeCell ref="C169:H169"/>
    <mergeCell ref="C171:H171"/>
    <mergeCell ref="C172:H172"/>
    <mergeCell ref="C103:H103"/>
    <mergeCell ref="C104:H104"/>
  </mergeCells>
  <pageMargins left="0.7" right="0.7" top="0.75" bottom="0.75" header="0.3" footer="0.3"/>
  <pageSetup paperSize="9" scale="2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selection sqref="A1:H114"/>
    </sheetView>
  </sheetViews>
  <sheetFormatPr defaultRowHeight="15.75" x14ac:dyDescent="0.25"/>
  <cols>
    <col min="1" max="1" width="25.42578125" style="45" customWidth="1"/>
    <col min="2" max="2" width="9.140625" style="45"/>
    <col min="3" max="3" width="41.85546875" style="45" customWidth="1"/>
    <col min="4" max="4" width="16.140625" style="45" customWidth="1"/>
    <col min="5" max="5" width="13.85546875" style="45" customWidth="1"/>
    <col min="6" max="6" width="15.7109375" style="45" customWidth="1"/>
    <col min="7" max="7" width="11.42578125" style="45" customWidth="1"/>
    <col min="8" max="8" width="12.42578125" style="45" customWidth="1"/>
    <col min="9" max="16384" width="9.140625" style="45"/>
  </cols>
  <sheetData>
    <row r="1" spans="1:13" x14ac:dyDescent="0.25">
      <c r="A1" s="44"/>
      <c r="B1" s="44"/>
      <c r="C1" s="44"/>
      <c r="D1" s="44"/>
      <c r="E1" s="44"/>
      <c r="F1" s="44"/>
      <c r="G1" s="44"/>
    </row>
    <row r="2" spans="1:13" x14ac:dyDescent="0.25">
      <c r="A2" s="224" t="s">
        <v>64</v>
      </c>
      <c r="B2" s="224"/>
      <c r="C2" s="224"/>
      <c r="D2" s="224"/>
      <c r="E2" s="224"/>
      <c r="F2" s="224"/>
      <c r="G2" s="224"/>
    </row>
    <row r="3" spans="1:13" x14ac:dyDescent="0.25">
      <c r="A3" s="224" t="s">
        <v>223</v>
      </c>
      <c r="B3" s="224"/>
      <c r="C3" s="224"/>
      <c r="D3" s="224"/>
      <c r="E3" s="224"/>
      <c r="F3" s="224"/>
      <c r="G3" s="224"/>
    </row>
    <row r="4" spans="1:13" x14ac:dyDescent="0.25">
      <c r="A4" s="224" t="s">
        <v>65</v>
      </c>
      <c r="B4" s="224"/>
      <c r="C4" s="224"/>
      <c r="D4" s="224"/>
      <c r="E4" s="224"/>
      <c r="F4" s="224"/>
      <c r="G4" s="224"/>
    </row>
    <row r="5" spans="1:13" x14ac:dyDescent="0.25">
      <c r="A5" s="44"/>
      <c r="B5" s="44"/>
      <c r="C5" s="44"/>
      <c r="D5" s="44"/>
      <c r="E5" s="44"/>
      <c r="F5" s="44"/>
      <c r="G5" s="44"/>
    </row>
    <row r="6" spans="1:13" x14ac:dyDescent="0.25">
      <c r="A6" s="44"/>
      <c r="B6" s="44"/>
      <c r="C6" s="44"/>
      <c r="D6" s="44"/>
      <c r="E6" s="44"/>
      <c r="F6" s="44"/>
      <c r="G6" s="44"/>
    </row>
    <row r="7" spans="1:13" x14ac:dyDescent="0.25">
      <c r="A7" s="44"/>
      <c r="B7" s="44"/>
      <c r="C7" s="44"/>
      <c r="D7" s="44"/>
      <c r="E7" s="44"/>
      <c r="F7" s="44"/>
      <c r="G7" s="44"/>
    </row>
    <row r="8" spans="1:13" x14ac:dyDescent="0.25">
      <c r="A8" s="230" t="s">
        <v>66</v>
      </c>
      <c r="B8" s="230"/>
      <c r="C8" s="230"/>
      <c r="D8" s="230"/>
      <c r="E8" s="230"/>
      <c r="F8" s="230"/>
      <c r="G8" s="230"/>
    </row>
    <row r="9" spans="1:13" x14ac:dyDescent="0.25">
      <c r="A9" s="44"/>
      <c r="B9" s="44"/>
      <c r="C9" s="44"/>
      <c r="D9" s="44"/>
      <c r="E9" s="44"/>
      <c r="F9" s="44"/>
      <c r="G9" s="44"/>
    </row>
    <row r="10" spans="1:13" ht="16.5" thickBot="1" x14ac:dyDescent="0.3"/>
    <row r="11" spans="1:13" ht="47.25" x14ac:dyDescent="0.25">
      <c r="A11" s="38" t="s">
        <v>67</v>
      </c>
      <c r="B11" s="296" t="s">
        <v>68</v>
      </c>
      <c r="C11" s="296"/>
      <c r="D11" s="39" t="s">
        <v>218</v>
      </c>
      <c r="E11" s="39" t="s">
        <v>196</v>
      </c>
      <c r="F11" s="39" t="s">
        <v>217</v>
      </c>
      <c r="G11" s="40" t="s">
        <v>69</v>
      </c>
      <c r="H11" s="40" t="s">
        <v>69</v>
      </c>
      <c r="I11" s="46"/>
      <c r="J11" s="46"/>
      <c r="K11" s="46"/>
      <c r="L11" s="46"/>
      <c r="M11" s="46"/>
    </row>
    <row r="12" spans="1:13" ht="16.5" thickBot="1" x14ac:dyDescent="0.3">
      <c r="A12" s="41"/>
      <c r="B12" s="297">
        <v>1</v>
      </c>
      <c r="C12" s="297"/>
      <c r="D12" s="42">
        <v>2</v>
      </c>
      <c r="E12" s="42">
        <v>3</v>
      </c>
      <c r="F12" s="42">
        <v>4</v>
      </c>
      <c r="G12" s="43" t="s">
        <v>124</v>
      </c>
      <c r="H12" s="43" t="s">
        <v>214</v>
      </c>
    </row>
    <row r="13" spans="1:13" ht="30" customHeight="1" thickBot="1" x14ac:dyDescent="0.3">
      <c r="A13" s="75">
        <v>63</v>
      </c>
      <c r="B13" s="298" t="s">
        <v>70</v>
      </c>
      <c r="C13" s="298"/>
      <c r="D13" s="76">
        <f>SUM(D15:D16)</f>
        <v>3500509.71</v>
      </c>
      <c r="E13" s="76">
        <f>E14</f>
        <v>4348707</v>
      </c>
      <c r="F13" s="76">
        <f t="shared" ref="F13" si="0">SUM(F15:F16)</f>
        <v>3602327.75</v>
      </c>
      <c r="G13" s="188">
        <f>F13/E13*100</f>
        <v>82.836754695131219</v>
      </c>
      <c r="H13" s="188">
        <f>F13/D13*100</f>
        <v>102.90866326435643</v>
      </c>
    </row>
    <row r="14" spans="1:13" ht="30" customHeight="1" thickBot="1" x14ac:dyDescent="0.3">
      <c r="A14" s="179">
        <v>636</v>
      </c>
      <c r="B14" s="290" t="s">
        <v>208</v>
      </c>
      <c r="C14" s="291"/>
      <c r="D14" s="180">
        <f>D13</f>
        <v>3500509.71</v>
      </c>
      <c r="E14" s="180">
        <f>'POSEBNI DIO PO IZVORIMA-UKUPNO '!I45</f>
        <v>4348707</v>
      </c>
      <c r="F14" s="180">
        <f>F13</f>
        <v>3602327.75</v>
      </c>
      <c r="G14" s="190">
        <f t="shared" ref="G14:H35" si="1">F14/E14*100</f>
        <v>82.836754695131219</v>
      </c>
      <c r="H14" s="190">
        <f>F14/D14*100</f>
        <v>102.90866326435643</v>
      </c>
    </row>
    <row r="15" spans="1:13" ht="30" customHeight="1" thickBot="1" x14ac:dyDescent="0.3">
      <c r="A15" s="47">
        <v>6361</v>
      </c>
      <c r="B15" s="286" t="s">
        <v>81</v>
      </c>
      <c r="C15" s="286"/>
      <c r="D15" s="48">
        <v>0</v>
      </c>
      <c r="E15" s="48"/>
      <c r="F15" s="48">
        <v>0</v>
      </c>
      <c r="G15" s="68"/>
      <c r="H15" s="68"/>
    </row>
    <row r="16" spans="1:13" ht="30" customHeight="1" thickBot="1" x14ac:dyDescent="0.3">
      <c r="A16" s="49">
        <v>6361</v>
      </c>
      <c r="B16" s="286" t="s">
        <v>82</v>
      </c>
      <c r="C16" s="286"/>
      <c r="D16" s="50">
        <v>3500509.71</v>
      </c>
      <c r="E16" s="48"/>
      <c r="F16" s="48">
        <v>3602327.75</v>
      </c>
      <c r="G16" s="68"/>
      <c r="H16" s="68"/>
    </row>
    <row r="17" spans="1:8" ht="30" customHeight="1" thickBot="1" x14ac:dyDescent="0.3">
      <c r="A17" s="77">
        <v>64</v>
      </c>
      <c r="B17" s="287" t="s">
        <v>71</v>
      </c>
      <c r="C17" s="287"/>
      <c r="D17" s="78">
        <f>SUM(D19:D20)</f>
        <v>335.06000000000006</v>
      </c>
      <c r="E17" s="78">
        <f>E18</f>
        <v>300</v>
      </c>
      <c r="F17" s="78">
        <f t="shared" ref="F17" si="2">SUM(F19:F20)</f>
        <v>293.08000000000004</v>
      </c>
      <c r="G17" s="188">
        <f t="shared" si="1"/>
        <v>97.693333333333342</v>
      </c>
      <c r="H17" s="188">
        <f t="shared" ref="H17:H18" si="3">F17/D17*100</f>
        <v>87.47090073419686</v>
      </c>
    </row>
    <row r="18" spans="1:8" ht="30" customHeight="1" thickBot="1" x14ac:dyDescent="0.3">
      <c r="A18" s="181">
        <v>641</v>
      </c>
      <c r="B18" s="292" t="s">
        <v>199</v>
      </c>
      <c r="C18" s="293"/>
      <c r="D18" s="69">
        <f>D17</f>
        <v>335.06000000000006</v>
      </c>
      <c r="E18" s="69">
        <f>'POSEBNI DIO PO IZVORIMA-UKUPNO '!I27</f>
        <v>300</v>
      </c>
      <c r="F18" s="180">
        <f>F17</f>
        <v>293.08000000000004</v>
      </c>
      <c r="G18" s="190">
        <f t="shared" si="1"/>
        <v>97.693333333333342</v>
      </c>
      <c r="H18" s="190">
        <f t="shared" si="3"/>
        <v>87.47090073419686</v>
      </c>
    </row>
    <row r="19" spans="1:8" ht="30" customHeight="1" thickBot="1" x14ac:dyDescent="0.3">
      <c r="A19" s="49">
        <v>6413</v>
      </c>
      <c r="B19" s="223" t="s">
        <v>72</v>
      </c>
      <c r="C19" s="223"/>
      <c r="D19" s="50">
        <v>45.84</v>
      </c>
      <c r="E19" s="50"/>
      <c r="F19" s="48">
        <v>1.1100000000000001</v>
      </c>
      <c r="G19" s="68"/>
      <c r="H19" s="68"/>
    </row>
    <row r="20" spans="1:8" ht="30" customHeight="1" thickBot="1" x14ac:dyDescent="0.3">
      <c r="A20" s="49">
        <v>6414</v>
      </c>
      <c r="B20" s="223" t="s">
        <v>62</v>
      </c>
      <c r="C20" s="223"/>
      <c r="D20" s="50">
        <v>289.22000000000003</v>
      </c>
      <c r="E20" s="50"/>
      <c r="F20" s="48">
        <v>291.97000000000003</v>
      </c>
      <c r="G20" s="68"/>
      <c r="H20" s="68"/>
    </row>
    <row r="21" spans="1:8" ht="30" customHeight="1" thickBot="1" x14ac:dyDescent="0.3">
      <c r="A21" s="77">
        <v>65</v>
      </c>
      <c r="B21" s="281" t="s">
        <v>73</v>
      </c>
      <c r="C21" s="281"/>
      <c r="D21" s="78">
        <f>SUM(D23:D24)</f>
        <v>153500</v>
      </c>
      <c r="E21" s="78">
        <f>E22</f>
        <v>239000</v>
      </c>
      <c r="F21" s="78">
        <f t="shared" ref="F21" si="4">SUM(F23:F24)</f>
        <v>200400</v>
      </c>
      <c r="G21" s="188">
        <f t="shared" si="1"/>
        <v>83.84937238493724</v>
      </c>
      <c r="H21" s="188">
        <f t="shared" si="1"/>
        <v>4.1841004184100423E-2</v>
      </c>
    </row>
    <row r="22" spans="1:8" ht="30" customHeight="1" thickBot="1" x14ac:dyDescent="0.3">
      <c r="A22" s="181">
        <v>625</v>
      </c>
      <c r="B22" s="290" t="s">
        <v>133</v>
      </c>
      <c r="C22" s="291"/>
      <c r="D22" s="69">
        <f>D21</f>
        <v>153500</v>
      </c>
      <c r="E22" s="69">
        <f>'POSEBNI DIO PO IZVORIMA-UKUPNO '!I36</f>
        <v>239000</v>
      </c>
      <c r="F22" s="180">
        <f>F21</f>
        <v>200400</v>
      </c>
      <c r="G22" s="190">
        <f t="shared" si="1"/>
        <v>83.84937238493724</v>
      </c>
      <c r="H22" s="190">
        <f t="shared" si="1"/>
        <v>4.1841004184100423E-2</v>
      </c>
    </row>
    <row r="23" spans="1:8" ht="30" customHeight="1" thickBot="1" x14ac:dyDescent="0.3">
      <c r="A23" s="49">
        <v>6526</v>
      </c>
      <c r="B23" s="223" t="s">
        <v>74</v>
      </c>
      <c r="C23" s="223"/>
      <c r="D23" s="50">
        <v>152600</v>
      </c>
      <c r="E23" s="50"/>
      <c r="F23" s="48">
        <v>200400</v>
      </c>
      <c r="G23" s="68"/>
      <c r="H23" s="68"/>
    </row>
    <row r="24" spans="1:8" ht="30" customHeight="1" thickBot="1" x14ac:dyDescent="0.3">
      <c r="A24" s="49">
        <v>6526</v>
      </c>
      <c r="B24" s="223" t="s">
        <v>75</v>
      </c>
      <c r="C24" s="223"/>
      <c r="D24" s="50">
        <v>900</v>
      </c>
      <c r="E24" s="50"/>
      <c r="F24" s="48">
        <v>0</v>
      </c>
      <c r="G24" s="68"/>
      <c r="H24" s="68"/>
    </row>
    <row r="25" spans="1:8" ht="30" customHeight="1" thickBot="1" x14ac:dyDescent="0.3">
      <c r="A25" s="77">
        <v>66</v>
      </c>
      <c r="B25" s="282" t="s">
        <v>83</v>
      </c>
      <c r="C25" s="283"/>
      <c r="D25" s="78">
        <f>D26</f>
        <v>0</v>
      </c>
      <c r="E25" s="78">
        <f t="shared" ref="E25:F25" si="5">E26</f>
        <v>23000</v>
      </c>
      <c r="F25" s="78">
        <f t="shared" si="5"/>
        <v>22498</v>
      </c>
      <c r="G25" s="188">
        <f t="shared" si="1"/>
        <v>97.817391304347822</v>
      </c>
      <c r="H25" s="188" t="e">
        <f t="shared" ref="H25:H29" si="6">F25/D25*100</f>
        <v>#DIV/0!</v>
      </c>
    </row>
    <row r="26" spans="1:8" ht="30" customHeight="1" thickBot="1" x14ac:dyDescent="0.3">
      <c r="A26" s="181">
        <v>663</v>
      </c>
      <c r="B26" s="284" t="s">
        <v>84</v>
      </c>
      <c r="C26" s="285"/>
      <c r="D26" s="69">
        <v>0</v>
      </c>
      <c r="E26" s="69">
        <f>'POSEBNI DIO PO IZVORIMA-UKUPNO '!I53</f>
        <v>23000</v>
      </c>
      <c r="F26" s="69">
        <f>F27</f>
        <v>22498</v>
      </c>
      <c r="G26" s="190">
        <f t="shared" si="1"/>
        <v>97.817391304347822</v>
      </c>
      <c r="H26" s="190" t="e">
        <f t="shared" si="6"/>
        <v>#DIV/0!</v>
      </c>
    </row>
    <row r="27" spans="1:8" ht="30" customHeight="1" thickBot="1" x14ac:dyDescent="0.3">
      <c r="A27" s="59">
        <v>6632</v>
      </c>
      <c r="B27" s="294" t="s">
        <v>224</v>
      </c>
      <c r="C27" s="295"/>
      <c r="D27" s="79">
        <v>0</v>
      </c>
      <c r="E27" s="79">
        <f>'POSEBNI DIO PO IZVORIMA-UKUPNO '!I53</f>
        <v>23000</v>
      </c>
      <c r="F27" s="79">
        <v>22498</v>
      </c>
      <c r="G27" s="193"/>
      <c r="H27" s="193"/>
    </row>
    <row r="28" spans="1:8" ht="30" customHeight="1" thickBot="1" x14ac:dyDescent="0.3">
      <c r="A28" s="77">
        <v>67</v>
      </c>
      <c r="B28" s="281" t="s">
        <v>76</v>
      </c>
      <c r="C28" s="281"/>
      <c r="D28" s="78">
        <f>SUM(D30:D31)</f>
        <v>253226.8</v>
      </c>
      <c r="E28" s="78">
        <f>E29</f>
        <v>332400</v>
      </c>
      <c r="F28" s="78">
        <f t="shared" ref="F28" si="7">SUM(F30:F31)</f>
        <v>325062.69</v>
      </c>
      <c r="G28" s="188">
        <f t="shared" si="1"/>
        <v>97.79262635379061</v>
      </c>
      <c r="H28" s="188">
        <f t="shared" si="6"/>
        <v>128.36820194387008</v>
      </c>
    </row>
    <row r="29" spans="1:8" ht="30" customHeight="1" thickBot="1" x14ac:dyDescent="0.3">
      <c r="A29" s="181">
        <v>671</v>
      </c>
      <c r="B29" s="284" t="s">
        <v>209</v>
      </c>
      <c r="C29" s="285"/>
      <c r="D29" s="69">
        <f>D28</f>
        <v>253226.8</v>
      </c>
      <c r="E29" s="69">
        <f>'POSEBNI DIO PO IZVORIMA-UKUPNO '!I17</f>
        <v>332400</v>
      </c>
      <c r="F29" s="180">
        <f>F28</f>
        <v>325062.69</v>
      </c>
      <c r="G29" s="190">
        <f t="shared" si="1"/>
        <v>97.79262635379061</v>
      </c>
      <c r="H29" s="190">
        <f t="shared" si="6"/>
        <v>128.36820194387008</v>
      </c>
    </row>
    <row r="30" spans="1:8" ht="30" customHeight="1" thickBot="1" x14ac:dyDescent="0.3">
      <c r="A30" s="49">
        <v>6711</v>
      </c>
      <c r="B30" s="286" t="s">
        <v>77</v>
      </c>
      <c r="C30" s="286"/>
      <c r="D30" s="50">
        <v>241296.8</v>
      </c>
      <c r="E30" s="50"/>
      <c r="F30" s="48">
        <v>314053.64</v>
      </c>
      <c r="G30" s="68"/>
      <c r="H30" s="68"/>
    </row>
    <row r="31" spans="1:8" ht="30" customHeight="1" thickBot="1" x14ac:dyDescent="0.3">
      <c r="A31" s="49">
        <v>6712</v>
      </c>
      <c r="B31" s="286" t="s">
        <v>78</v>
      </c>
      <c r="C31" s="286"/>
      <c r="D31" s="50">
        <v>11930</v>
      </c>
      <c r="E31" s="50"/>
      <c r="F31" s="48">
        <v>11009.05</v>
      </c>
      <c r="G31" s="68"/>
      <c r="H31" s="68"/>
    </row>
    <row r="32" spans="1:8" ht="30" customHeight="1" thickBot="1" x14ac:dyDescent="0.3">
      <c r="A32" s="77">
        <v>68</v>
      </c>
      <c r="B32" s="287" t="s">
        <v>79</v>
      </c>
      <c r="C32" s="287"/>
      <c r="D32" s="78">
        <f>D34</f>
        <v>550</v>
      </c>
      <c r="E32" s="78">
        <f t="shared" ref="E32" si="8">E33</f>
        <v>0</v>
      </c>
      <c r="F32" s="78">
        <f t="shared" ref="F32" si="9">F34</f>
        <v>220</v>
      </c>
      <c r="G32" s="188" t="e">
        <f t="shared" si="1"/>
        <v>#DIV/0!</v>
      </c>
      <c r="H32" s="188">
        <f t="shared" ref="H32:H33" si="10">F32/D32*100</f>
        <v>40</v>
      </c>
    </row>
    <row r="33" spans="1:16" ht="30" customHeight="1" thickBot="1" x14ac:dyDescent="0.3">
      <c r="A33" s="182">
        <v>683</v>
      </c>
      <c r="B33" s="292" t="s">
        <v>63</v>
      </c>
      <c r="C33" s="293"/>
      <c r="D33" s="183">
        <f>D32</f>
        <v>550</v>
      </c>
      <c r="E33" s="69">
        <f>E34</f>
        <v>0</v>
      </c>
      <c r="F33" s="180">
        <f>F32</f>
        <v>220</v>
      </c>
      <c r="G33" s="190" t="e">
        <f t="shared" si="1"/>
        <v>#DIV/0!</v>
      </c>
      <c r="H33" s="190">
        <f t="shared" si="10"/>
        <v>40</v>
      </c>
    </row>
    <row r="34" spans="1:16" ht="30" customHeight="1" thickBot="1" x14ac:dyDescent="0.3">
      <c r="A34" s="53">
        <v>6831</v>
      </c>
      <c r="B34" s="288" t="s">
        <v>63</v>
      </c>
      <c r="C34" s="288"/>
      <c r="D34" s="54">
        <v>550</v>
      </c>
      <c r="E34" s="54">
        <v>0</v>
      </c>
      <c r="F34" s="48">
        <v>220</v>
      </c>
      <c r="G34" s="68"/>
      <c r="H34" s="68"/>
    </row>
    <row r="35" spans="1:16" ht="16.5" thickBot="1" x14ac:dyDescent="0.3">
      <c r="A35" s="70"/>
      <c r="B35" s="289" t="s">
        <v>80</v>
      </c>
      <c r="C35" s="289"/>
      <c r="D35" s="83">
        <f>D32+D28+D25+D21+D17+D13</f>
        <v>3908121.57</v>
      </c>
      <c r="E35" s="83">
        <f>E32+E28+E25+E21+E17+E13</f>
        <v>4943407</v>
      </c>
      <c r="F35" s="83">
        <f>F32+F28+F25+F21+F17+F13</f>
        <v>4150801.52</v>
      </c>
      <c r="G35" s="189">
        <f t="shared" si="1"/>
        <v>83.96641263808543</v>
      </c>
      <c r="H35" s="189">
        <f t="shared" si="1"/>
        <v>2.0228963546800819E-3</v>
      </c>
    </row>
    <row r="36" spans="1:16" ht="36.75" customHeight="1" thickBot="1" x14ac:dyDescent="0.3">
      <c r="A36" s="55"/>
      <c r="B36" s="280" t="s">
        <v>85</v>
      </c>
      <c r="C36" s="280"/>
      <c r="D36" s="56"/>
      <c r="E36" s="57">
        <f>E35+'POSEBNI DIO PO IZVORIMA-UKUPNO '!I72</f>
        <v>5093407</v>
      </c>
      <c r="F36" s="57">
        <f>F35+'POSEBNI DIO PO IZVORIMA-UKUPNO '!J72</f>
        <v>4300801.5199999996</v>
      </c>
      <c r="G36" s="58"/>
      <c r="H36" s="58"/>
    </row>
    <row r="40" spans="1:16" x14ac:dyDescent="0.25">
      <c r="A40" s="230" t="s">
        <v>86</v>
      </c>
      <c r="B40" s="230"/>
      <c r="C40" s="230"/>
      <c r="D40" s="230"/>
      <c r="E40" s="230"/>
      <c r="F40" s="230"/>
      <c r="G40" s="230"/>
    </row>
    <row r="42" spans="1:16" ht="16.5" thickBot="1" x14ac:dyDescent="0.3">
      <c r="E42" s="192"/>
      <c r="F42" s="192"/>
    </row>
    <row r="43" spans="1:16" ht="48" thickBot="1" x14ac:dyDescent="0.3">
      <c r="A43" s="62" t="s">
        <v>87</v>
      </c>
      <c r="B43" s="273" t="s">
        <v>68</v>
      </c>
      <c r="C43" s="273"/>
      <c r="D43" s="39" t="s">
        <v>218</v>
      </c>
      <c r="E43" s="39" t="s">
        <v>196</v>
      </c>
      <c r="F43" s="39" t="s">
        <v>217</v>
      </c>
      <c r="G43" s="63" t="s">
        <v>69</v>
      </c>
      <c r="H43" s="63" t="s">
        <v>69</v>
      </c>
    </row>
    <row r="44" spans="1:16" ht="16.5" thickBot="1" x14ac:dyDescent="0.3">
      <c r="A44" s="65"/>
      <c r="B44" s="274">
        <v>1</v>
      </c>
      <c r="C44" s="274"/>
      <c r="D44" s="66">
        <v>2</v>
      </c>
      <c r="E44" s="66">
        <v>3</v>
      </c>
      <c r="F44" s="66">
        <v>4</v>
      </c>
      <c r="G44" s="67" t="s">
        <v>124</v>
      </c>
      <c r="H44" s="67" t="s">
        <v>214</v>
      </c>
    </row>
    <row r="45" spans="1:16" ht="24.95" customHeight="1" thickBot="1" x14ac:dyDescent="0.3">
      <c r="A45" s="73">
        <v>31</v>
      </c>
      <c r="B45" s="275" t="s">
        <v>88</v>
      </c>
      <c r="C45" s="275"/>
      <c r="D45" s="76">
        <f>D46+D50+D52</f>
        <v>3090604.92</v>
      </c>
      <c r="E45" s="76">
        <f>E46+E50+E52</f>
        <v>3721707</v>
      </c>
      <c r="F45" s="76">
        <f t="shared" ref="F45" si="11">F46+F50+F52</f>
        <v>3172399.84</v>
      </c>
      <c r="G45" s="188">
        <f t="shared" ref="G45:G87" si="12">F45/E45*100</f>
        <v>85.240451223054365</v>
      </c>
      <c r="H45" s="188">
        <f>F45/D45*100</f>
        <v>102.64656667925061</v>
      </c>
    </row>
    <row r="46" spans="1:16" ht="24.95" customHeight="1" thickBot="1" x14ac:dyDescent="0.3">
      <c r="A46" s="72">
        <v>311</v>
      </c>
      <c r="B46" s="271" t="s">
        <v>89</v>
      </c>
      <c r="C46" s="271"/>
      <c r="D46" s="69">
        <f>SUM(D47:D49)</f>
        <v>2577852.0300000003</v>
      </c>
      <c r="E46" s="69">
        <f>'POSEBNI DIO PO IZVORIMA-UKUPNO '!I132</f>
        <v>3000000</v>
      </c>
      <c r="F46" s="69">
        <f t="shared" ref="F46" si="13">SUM(F47:F49)</f>
        <v>2643062.62</v>
      </c>
      <c r="G46" s="190">
        <f t="shared" si="12"/>
        <v>88.10208733333333</v>
      </c>
      <c r="H46" s="190">
        <f t="shared" ref="H46:H87" si="14">F46/D46*100</f>
        <v>102.52964829792811</v>
      </c>
      <c r="N46" s="81"/>
      <c r="O46" s="251"/>
      <c r="P46" s="251"/>
    </row>
    <row r="47" spans="1:16" ht="24.95" customHeight="1" thickBot="1" x14ac:dyDescent="0.3">
      <c r="A47" s="60">
        <v>3111</v>
      </c>
      <c r="B47" s="252" t="s">
        <v>90</v>
      </c>
      <c r="C47" s="253"/>
      <c r="D47" s="79">
        <v>2460441.67</v>
      </c>
      <c r="E47" s="79"/>
      <c r="F47" s="79">
        <v>2546666.5</v>
      </c>
      <c r="G47" s="68"/>
      <c r="H47" s="68"/>
      <c r="N47" s="81"/>
      <c r="O47" s="251"/>
      <c r="P47" s="251"/>
    </row>
    <row r="48" spans="1:16" ht="24.95" customHeight="1" thickBot="1" x14ac:dyDescent="0.3">
      <c r="A48" s="60">
        <v>3113</v>
      </c>
      <c r="B48" s="252" t="s">
        <v>91</v>
      </c>
      <c r="C48" s="253"/>
      <c r="D48" s="79">
        <v>57067.24</v>
      </c>
      <c r="E48" s="79"/>
      <c r="F48" s="79">
        <v>50306.879999999997</v>
      </c>
      <c r="G48" s="68"/>
      <c r="H48" s="68"/>
      <c r="N48" s="81"/>
      <c r="O48" s="81"/>
      <c r="P48" s="81"/>
    </row>
    <row r="49" spans="1:16" ht="24.95" customHeight="1" thickBot="1" x14ac:dyDescent="0.3">
      <c r="A49" s="60">
        <v>3114</v>
      </c>
      <c r="B49" s="252" t="s">
        <v>213</v>
      </c>
      <c r="C49" s="253"/>
      <c r="D49" s="79">
        <v>60343.12</v>
      </c>
      <c r="E49" s="79"/>
      <c r="F49" s="79">
        <v>46089.24</v>
      </c>
      <c r="G49" s="68"/>
      <c r="H49" s="68"/>
      <c r="N49" s="81"/>
      <c r="O49" s="81"/>
      <c r="P49" s="81"/>
    </row>
    <row r="50" spans="1:16" ht="24.95" customHeight="1" thickBot="1" x14ac:dyDescent="0.3">
      <c r="A50" s="72">
        <v>312</v>
      </c>
      <c r="B50" s="276" t="s">
        <v>50</v>
      </c>
      <c r="C50" s="277"/>
      <c r="D50" s="69">
        <f>D51</f>
        <v>102508.59</v>
      </c>
      <c r="E50" s="69">
        <f>'POSEBNI DIO PO IZVORIMA-UKUPNO '!I133</f>
        <v>200000</v>
      </c>
      <c r="F50" s="69">
        <f t="shared" ref="F50" si="15">F51</f>
        <v>101365.94</v>
      </c>
      <c r="G50" s="190">
        <f t="shared" si="12"/>
        <v>50.682970000000005</v>
      </c>
      <c r="H50" s="190">
        <f t="shared" si="14"/>
        <v>98.885312928409235</v>
      </c>
    </row>
    <row r="51" spans="1:16" ht="24.95" customHeight="1" thickBot="1" x14ac:dyDescent="0.3">
      <c r="A51" s="59">
        <v>3121</v>
      </c>
      <c r="B51" s="278" t="s">
        <v>50</v>
      </c>
      <c r="C51" s="279"/>
      <c r="D51" s="79">
        <v>102508.59</v>
      </c>
      <c r="E51" s="79"/>
      <c r="F51" s="79">
        <v>101365.94</v>
      </c>
      <c r="G51" s="68"/>
      <c r="H51" s="68"/>
    </row>
    <row r="52" spans="1:16" ht="24.95" customHeight="1" thickBot="1" x14ac:dyDescent="0.3">
      <c r="A52" s="72">
        <v>313</v>
      </c>
      <c r="B52" s="271" t="s">
        <v>92</v>
      </c>
      <c r="C52" s="271"/>
      <c r="D52" s="69">
        <f>D53</f>
        <v>410244.3</v>
      </c>
      <c r="E52" s="69">
        <f>'POSEBNI DIO PO IZVORIMA-UKUPNO '!I134</f>
        <v>521707</v>
      </c>
      <c r="F52" s="69">
        <f t="shared" ref="F52" si="16">F53</f>
        <v>427971.28</v>
      </c>
      <c r="G52" s="190">
        <f t="shared" si="12"/>
        <v>82.03288052489232</v>
      </c>
      <c r="H52" s="190">
        <f t="shared" si="14"/>
        <v>104.3210789278486</v>
      </c>
    </row>
    <row r="53" spans="1:16" ht="24.95" customHeight="1" thickBot="1" x14ac:dyDescent="0.3">
      <c r="A53" s="60">
        <v>3232</v>
      </c>
      <c r="B53" s="252" t="s">
        <v>119</v>
      </c>
      <c r="C53" s="253"/>
      <c r="D53" s="79">
        <v>410244.3</v>
      </c>
      <c r="E53" s="79"/>
      <c r="F53" s="79">
        <v>427971.28</v>
      </c>
      <c r="G53" s="68"/>
      <c r="H53" s="68"/>
    </row>
    <row r="54" spans="1:16" ht="24.95" customHeight="1" thickBot="1" x14ac:dyDescent="0.3">
      <c r="A54" s="74">
        <v>32</v>
      </c>
      <c r="B54" s="263" t="s">
        <v>93</v>
      </c>
      <c r="C54" s="263"/>
      <c r="D54" s="78">
        <f>D55+D60+D67+D77+D79</f>
        <v>668181.67000000004</v>
      </c>
      <c r="E54" s="78">
        <f t="shared" ref="E54:F54" si="17">E55+E60+E67+E77+E79</f>
        <v>1159410.95</v>
      </c>
      <c r="F54" s="78">
        <f t="shared" si="17"/>
        <v>810414.76</v>
      </c>
      <c r="G54" s="188">
        <f t="shared" si="12"/>
        <v>69.898836128811794</v>
      </c>
      <c r="H54" s="188">
        <f t="shared" si="14"/>
        <v>121.28658961865864</v>
      </c>
    </row>
    <row r="55" spans="1:16" ht="24.95" customHeight="1" thickBot="1" x14ac:dyDescent="0.3">
      <c r="A55" s="72">
        <v>321</v>
      </c>
      <c r="B55" s="272" t="s">
        <v>94</v>
      </c>
      <c r="C55" s="272"/>
      <c r="D55" s="69">
        <f>SUM(D56:D59)</f>
        <v>333500.01999999996</v>
      </c>
      <c r="E55" s="69">
        <f>'POSEBNI DIO PO IZVORIMA-UKUPNO '!I92+'POSEBNI DIO PO IZVORIMA-UKUPNO '!I114+'POSEBNI DIO PO IZVORIMA-UKUPNO '!I136</f>
        <v>553000</v>
      </c>
      <c r="F55" s="69">
        <f t="shared" ref="F55" si="18">SUM(F56:F59)</f>
        <v>432530.57</v>
      </c>
      <c r="G55" s="190">
        <f t="shared" si="12"/>
        <v>78.215292947558765</v>
      </c>
      <c r="H55" s="190">
        <f t="shared" si="14"/>
        <v>129.69431606031091</v>
      </c>
    </row>
    <row r="56" spans="1:16" ht="24.95" customHeight="1" thickBot="1" x14ac:dyDescent="0.3">
      <c r="A56" s="60">
        <v>3211</v>
      </c>
      <c r="B56" s="261" t="s">
        <v>38</v>
      </c>
      <c r="C56" s="261"/>
      <c r="D56" s="50">
        <v>25348.17</v>
      </c>
      <c r="E56" s="50"/>
      <c r="F56" s="50">
        <v>66184.12</v>
      </c>
      <c r="G56" s="68"/>
      <c r="H56" s="68"/>
    </row>
    <row r="57" spans="1:16" ht="24.95" customHeight="1" thickBot="1" x14ac:dyDescent="0.3">
      <c r="A57" s="60">
        <v>3212</v>
      </c>
      <c r="B57" s="267" t="s">
        <v>118</v>
      </c>
      <c r="C57" s="268"/>
      <c r="D57" s="50">
        <v>299856.84999999998</v>
      </c>
      <c r="E57" s="50"/>
      <c r="F57" s="50">
        <v>358622.45</v>
      </c>
      <c r="G57" s="68"/>
      <c r="H57" s="68"/>
    </row>
    <row r="58" spans="1:16" ht="24.95" customHeight="1" thickBot="1" x14ac:dyDescent="0.3">
      <c r="A58" s="60">
        <v>3213</v>
      </c>
      <c r="B58" s="261" t="s">
        <v>95</v>
      </c>
      <c r="C58" s="261"/>
      <c r="D58" s="50">
        <v>8295</v>
      </c>
      <c r="E58" s="50"/>
      <c r="F58" s="50">
        <v>7480</v>
      </c>
      <c r="G58" s="68"/>
      <c r="H58" s="68"/>
    </row>
    <row r="59" spans="1:16" ht="24.95" customHeight="1" thickBot="1" x14ac:dyDescent="0.3">
      <c r="A59" s="60">
        <v>3214</v>
      </c>
      <c r="B59" s="261" t="s">
        <v>122</v>
      </c>
      <c r="C59" s="261"/>
      <c r="D59" s="50">
        <v>0</v>
      </c>
      <c r="E59" s="50"/>
      <c r="F59" s="50">
        <v>244</v>
      </c>
      <c r="G59" s="68"/>
      <c r="H59" s="68"/>
    </row>
    <row r="60" spans="1:16" ht="24.95" customHeight="1" thickBot="1" x14ac:dyDescent="0.3">
      <c r="A60" s="72">
        <v>322</v>
      </c>
      <c r="B60" s="272" t="s">
        <v>96</v>
      </c>
      <c r="C60" s="272"/>
      <c r="D60" s="69">
        <f>SUM(D61:D66)</f>
        <v>49088.599999999991</v>
      </c>
      <c r="E60" s="69">
        <f>'POSEBNI DIO PO IZVORIMA-UKUPNO '!I93+'POSEBNI DIO PO IZVORIMA-UKUPNO '!I115+'POSEBNI DIO PO IZVORIMA-UKUPNO '!I146</f>
        <v>163800</v>
      </c>
      <c r="F60" s="69">
        <f t="shared" ref="F60" si="19">SUM(F61:F66)</f>
        <v>82603.45</v>
      </c>
      <c r="G60" s="190">
        <f t="shared" si="12"/>
        <v>50.429456654456651</v>
      </c>
      <c r="H60" s="190">
        <f t="shared" si="14"/>
        <v>168.27420215691629</v>
      </c>
    </row>
    <row r="61" spans="1:16" ht="24.95" customHeight="1" thickBot="1" x14ac:dyDescent="0.3">
      <c r="A61" s="60">
        <v>3221</v>
      </c>
      <c r="B61" s="261" t="s">
        <v>97</v>
      </c>
      <c r="C61" s="261"/>
      <c r="D61" s="50">
        <v>24537.37</v>
      </c>
      <c r="E61" s="50"/>
      <c r="F61" s="50">
        <v>31849.7</v>
      </c>
      <c r="G61" s="68"/>
      <c r="H61" s="68"/>
    </row>
    <row r="62" spans="1:16" ht="24.95" customHeight="1" thickBot="1" x14ac:dyDescent="0.3">
      <c r="A62" s="60">
        <v>3222</v>
      </c>
      <c r="B62" s="261" t="s">
        <v>98</v>
      </c>
      <c r="C62" s="261"/>
      <c r="D62" s="50">
        <v>0</v>
      </c>
      <c r="E62" s="50"/>
      <c r="F62" s="50">
        <v>0</v>
      </c>
      <c r="G62" s="68"/>
      <c r="H62" s="68"/>
    </row>
    <row r="63" spans="1:16" ht="24.95" customHeight="1" thickBot="1" x14ac:dyDescent="0.3">
      <c r="A63" s="60">
        <v>3223</v>
      </c>
      <c r="B63" s="261" t="s">
        <v>41</v>
      </c>
      <c r="C63" s="261"/>
      <c r="D63" s="50">
        <v>18472.25</v>
      </c>
      <c r="E63" s="50"/>
      <c r="F63" s="50">
        <v>35109.49</v>
      </c>
      <c r="G63" s="68"/>
      <c r="H63" s="68"/>
    </row>
    <row r="64" spans="1:16" ht="24.95" customHeight="1" thickBot="1" x14ac:dyDescent="0.3">
      <c r="A64" s="60">
        <v>3224</v>
      </c>
      <c r="B64" s="261" t="s">
        <v>121</v>
      </c>
      <c r="C64" s="261"/>
      <c r="D64" s="50">
        <v>2552.9899999999998</v>
      </c>
      <c r="E64" s="50"/>
      <c r="F64" s="50">
        <v>5345.14</v>
      </c>
      <c r="G64" s="68"/>
      <c r="H64" s="68"/>
    </row>
    <row r="65" spans="1:8" ht="24.95" customHeight="1" thickBot="1" x14ac:dyDescent="0.3">
      <c r="A65" s="60">
        <v>3225</v>
      </c>
      <c r="B65" s="261" t="s">
        <v>99</v>
      </c>
      <c r="C65" s="261"/>
      <c r="D65" s="50">
        <v>3525.99</v>
      </c>
      <c r="E65" s="50"/>
      <c r="F65" s="50">
        <v>9105.3700000000008</v>
      </c>
      <c r="G65" s="68"/>
      <c r="H65" s="68"/>
    </row>
    <row r="66" spans="1:8" ht="24.95" customHeight="1" thickBot="1" x14ac:dyDescent="0.3">
      <c r="A66" s="60">
        <v>3227</v>
      </c>
      <c r="B66" s="255" t="s">
        <v>100</v>
      </c>
      <c r="C66" s="255"/>
      <c r="D66" s="50">
        <v>0</v>
      </c>
      <c r="E66" s="50"/>
      <c r="F66" s="50">
        <v>1193.75</v>
      </c>
      <c r="G66" s="68"/>
      <c r="H66" s="68"/>
    </row>
    <row r="67" spans="1:8" ht="24.95" customHeight="1" thickBot="1" x14ac:dyDescent="0.3">
      <c r="A67" s="72">
        <v>323</v>
      </c>
      <c r="B67" s="271" t="s">
        <v>101</v>
      </c>
      <c r="C67" s="271"/>
      <c r="D67" s="69">
        <f>SUM(D68:D76)</f>
        <v>239749.87</v>
      </c>
      <c r="E67" s="69">
        <f>'POSEBNI DIO PO IZVORIMA-UKUPNO '!I94+'POSEBNI DIO PO IZVORIMA-UKUPNO '!I116+'POSEBNI DIO PO IZVORIMA-UKUPNO '!I137+'POSEBNI DIO PO IZVORIMA-UKUPNO '!I147</f>
        <v>367910.95</v>
      </c>
      <c r="F67" s="69">
        <f t="shared" ref="F67" si="20">SUM(F68:F76)</f>
        <v>245027.58</v>
      </c>
      <c r="G67" s="190">
        <f t="shared" si="12"/>
        <v>66.599697562684653</v>
      </c>
      <c r="H67" s="190">
        <f t="shared" si="14"/>
        <v>102.20134008831788</v>
      </c>
    </row>
    <row r="68" spans="1:8" ht="24.95" customHeight="1" thickBot="1" x14ac:dyDescent="0.3">
      <c r="A68" s="60">
        <v>3231</v>
      </c>
      <c r="B68" s="255" t="s">
        <v>42</v>
      </c>
      <c r="C68" s="255"/>
      <c r="D68" s="50">
        <v>11395.88</v>
      </c>
      <c r="E68" s="50"/>
      <c r="F68" s="50">
        <v>13026.85</v>
      </c>
      <c r="G68" s="68"/>
      <c r="H68" s="68"/>
    </row>
    <row r="69" spans="1:8" ht="24.95" customHeight="1" thickBot="1" x14ac:dyDescent="0.3">
      <c r="A69" s="60">
        <v>3232</v>
      </c>
      <c r="B69" s="255" t="s">
        <v>123</v>
      </c>
      <c r="C69" s="255"/>
      <c r="D69" s="50">
        <v>27220.32</v>
      </c>
      <c r="E69" s="50"/>
      <c r="F69" s="50">
        <v>18760.900000000001</v>
      </c>
      <c r="G69" s="68"/>
      <c r="H69" s="68"/>
    </row>
    <row r="70" spans="1:8" ht="24.95" customHeight="1" thickBot="1" x14ac:dyDescent="0.3">
      <c r="A70" s="60">
        <v>3233</v>
      </c>
      <c r="B70" s="255" t="s">
        <v>30</v>
      </c>
      <c r="C70" s="255"/>
      <c r="D70" s="50">
        <v>26072.5</v>
      </c>
      <c r="E70" s="50"/>
      <c r="F70" s="50">
        <v>7686</v>
      </c>
      <c r="G70" s="68"/>
      <c r="H70" s="68"/>
    </row>
    <row r="71" spans="1:8" ht="24.95" customHeight="1" thickBot="1" x14ac:dyDescent="0.3">
      <c r="A71" s="60">
        <v>3234</v>
      </c>
      <c r="B71" s="255" t="s">
        <v>44</v>
      </c>
      <c r="C71" s="255"/>
      <c r="D71" s="50">
        <v>1813.73</v>
      </c>
      <c r="E71" s="50"/>
      <c r="F71" s="50">
        <v>3836.15</v>
      </c>
      <c r="G71" s="68"/>
      <c r="H71" s="68"/>
    </row>
    <row r="72" spans="1:8" ht="24.95" customHeight="1" thickBot="1" x14ac:dyDescent="0.3">
      <c r="A72" s="60">
        <v>3235</v>
      </c>
      <c r="B72" s="255" t="s">
        <v>24</v>
      </c>
      <c r="C72" s="255"/>
      <c r="D72" s="50">
        <v>262.56</v>
      </c>
      <c r="E72" s="50"/>
      <c r="F72" s="50">
        <v>262.56</v>
      </c>
      <c r="G72" s="68"/>
      <c r="H72" s="68"/>
    </row>
    <row r="73" spans="1:8" ht="24.95" customHeight="1" thickBot="1" x14ac:dyDescent="0.3">
      <c r="A73" s="60">
        <v>3236</v>
      </c>
      <c r="B73" s="255" t="s">
        <v>120</v>
      </c>
      <c r="C73" s="255"/>
      <c r="D73" s="50">
        <v>9519</v>
      </c>
      <c r="E73" s="50"/>
      <c r="F73" s="50">
        <v>8750</v>
      </c>
      <c r="G73" s="68"/>
      <c r="H73" s="68"/>
    </row>
    <row r="74" spans="1:8" ht="24.95" customHeight="1" thickBot="1" x14ac:dyDescent="0.3">
      <c r="A74" s="60">
        <v>3237</v>
      </c>
      <c r="B74" s="255" t="s">
        <v>1</v>
      </c>
      <c r="C74" s="255"/>
      <c r="D74" s="50">
        <v>146090.98000000001</v>
      </c>
      <c r="E74" s="50"/>
      <c r="F74" s="50">
        <v>173935.12</v>
      </c>
      <c r="G74" s="68"/>
      <c r="H74" s="68"/>
    </row>
    <row r="75" spans="1:8" ht="24.95" customHeight="1" thickBot="1" x14ac:dyDescent="0.3">
      <c r="A75" s="60">
        <v>3238</v>
      </c>
      <c r="B75" s="255" t="s">
        <v>31</v>
      </c>
      <c r="C75" s="255"/>
      <c r="D75" s="50">
        <v>14425</v>
      </c>
      <c r="E75" s="50"/>
      <c r="F75" s="50">
        <v>11286.25</v>
      </c>
      <c r="G75" s="68"/>
      <c r="H75" s="68"/>
    </row>
    <row r="76" spans="1:8" ht="24.95" customHeight="1" thickBot="1" x14ac:dyDescent="0.3">
      <c r="A76" s="60">
        <v>3239</v>
      </c>
      <c r="B76" s="255" t="s">
        <v>46</v>
      </c>
      <c r="C76" s="255"/>
      <c r="D76" s="50">
        <v>2949.9</v>
      </c>
      <c r="E76" s="50"/>
      <c r="F76" s="50">
        <v>7483.75</v>
      </c>
      <c r="G76" s="68"/>
      <c r="H76" s="68"/>
    </row>
    <row r="77" spans="1:8" ht="24.95" customHeight="1" thickBot="1" x14ac:dyDescent="0.3">
      <c r="A77" s="72">
        <v>324</v>
      </c>
      <c r="B77" s="271" t="s">
        <v>25</v>
      </c>
      <c r="C77" s="271"/>
      <c r="D77" s="69">
        <f>D78</f>
        <v>7275.5</v>
      </c>
      <c r="E77" s="69">
        <f>'POSEBNI DIO PO IZVORIMA-UKUPNO '!I117+'POSEBNI DIO PO IZVORIMA-UKUPNO '!I95</f>
        <v>24000</v>
      </c>
      <c r="F77" s="69">
        <f t="shared" ref="F77" si="21">F78</f>
        <v>16487.599999999999</v>
      </c>
      <c r="G77" s="190">
        <f t="shared" si="12"/>
        <v>68.698333333333323</v>
      </c>
      <c r="H77" s="190">
        <f t="shared" si="14"/>
        <v>226.61810184867019</v>
      </c>
    </row>
    <row r="78" spans="1:8" ht="24.95" customHeight="1" thickBot="1" x14ac:dyDescent="0.3">
      <c r="A78" s="60">
        <v>3241</v>
      </c>
      <c r="B78" s="255" t="s">
        <v>25</v>
      </c>
      <c r="C78" s="255"/>
      <c r="D78" s="50">
        <v>7275.5</v>
      </c>
      <c r="E78" s="50"/>
      <c r="F78" s="50">
        <v>16487.599999999999</v>
      </c>
      <c r="G78" s="68"/>
      <c r="H78" s="68"/>
    </row>
    <row r="79" spans="1:8" ht="24.95" customHeight="1" thickBot="1" x14ac:dyDescent="0.3">
      <c r="A79" s="72">
        <v>329</v>
      </c>
      <c r="B79" s="272" t="s">
        <v>2</v>
      </c>
      <c r="C79" s="272"/>
      <c r="D79" s="69">
        <f>SUM(D80:D85)</f>
        <v>38567.68</v>
      </c>
      <c r="E79" s="69">
        <f>'POSEBNI DIO PO IZVORIMA-UKUPNO '!I96+'POSEBNI DIO PO IZVORIMA-UKUPNO '!I118+'POSEBNI DIO PO IZVORIMA-UKUPNO '!I138</f>
        <v>50700</v>
      </c>
      <c r="F79" s="69">
        <f t="shared" ref="F79" si="22">SUM(F80:F85)</f>
        <v>33765.56</v>
      </c>
      <c r="G79" s="190">
        <f t="shared" si="12"/>
        <v>66.598737672583823</v>
      </c>
      <c r="H79" s="190">
        <f t="shared" si="14"/>
        <v>87.548849191862203</v>
      </c>
    </row>
    <row r="80" spans="1:8" ht="24.95" customHeight="1" thickBot="1" x14ac:dyDescent="0.3">
      <c r="A80" s="60">
        <v>3292</v>
      </c>
      <c r="B80" s="261" t="s">
        <v>102</v>
      </c>
      <c r="C80" s="261"/>
      <c r="D80" s="50">
        <v>0</v>
      </c>
      <c r="E80" s="50"/>
      <c r="F80" s="50">
        <v>0</v>
      </c>
      <c r="G80" s="68"/>
      <c r="H80" s="68"/>
    </row>
    <row r="81" spans="1:8" ht="24.95" customHeight="1" thickBot="1" x14ac:dyDescent="0.3">
      <c r="A81" s="60">
        <v>3293</v>
      </c>
      <c r="B81" s="261" t="s">
        <v>33</v>
      </c>
      <c r="C81" s="261"/>
      <c r="D81" s="50">
        <v>5987.25</v>
      </c>
      <c r="E81" s="50"/>
      <c r="F81" s="50">
        <v>7282.69</v>
      </c>
      <c r="G81" s="68"/>
      <c r="H81" s="68"/>
    </row>
    <row r="82" spans="1:8" ht="24.95" customHeight="1" thickBot="1" x14ac:dyDescent="0.3">
      <c r="A82" s="60">
        <v>3294</v>
      </c>
      <c r="B82" s="261" t="s">
        <v>47</v>
      </c>
      <c r="C82" s="261"/>
      <c r="D82" s="50">
        <v>6500</v>
      </c>
      <c r="E82" s="50"/>
      <c r="F82" s="50">
        <v>6700</v>
      </c>
      <c r="G82" s="68"/>
      <c r="H82" s="68"/>
    </row>
    <row r="83" spans="1:8" ht="24.95" customHeight="1" thickBot="1" x14ac:dyDescent="0.3">
      <c r="A83" s="60">
        <v>3295</v>
      </c>
      <c r="B83" s="262" t="s">
        <v>53</v>
      </c>
      <c r="C83" s="262"/>
      <c r="D83" s="50">
        <v>12881.2</v>
      </c>
      <c r="E83" s="50"/>
      <c r="F83" s="50">
        <v>11537.51</v>
      </c>
      <c r="G83" s="68"/>
      <c r="H83" s="68"/>
    </row>
    <row r="84" spans="1:8" ht="24.95" customHeight="1" thickBot="1" x14ac:dyDescent="0.3">
      <c r="A84" s="60">
        <v>3296</v>
      </c>
      <c r="B84" s="262" t="s">
        <v>103</v>
      </c>
      <c r="C84" s="262"/>
      <c r="D84" s="50">
        <v>0</v>
      </c>
      <c r="E84" s="50"/>
      <c r="F84" s="50">
        <v>0</v>
      </c>
      <c r="G84" s="68"/>
      <c r="H84" s="68"/>
    </row>
    <row r="85" spans="1:8" ht="24.95" customHeight="1" thickBot="1" x14ac:dyDescent="0.3">
      <c r="A85" s="60">
        <v>3299</v>
      </c>
      <c r="B85" s="261" t="s">
        <v>2</v>
      </c>
      <c r="C85" s="261"/>
      <c r="D85" s="50">
        <v>13199.23</v>
      </c>
      <c r="E85" s="50"/>
      <c r="F85" s="50">
        <v>8245.36</v>
      </c>
      <c r="G85" s="68"/>
      <c r="H85" s="68"/>
    </row>
    <row r="86" spans="1:8" ht="24.95" customHeight="1" thickBot="1" x14ac:dyDescent="0.3">
      <c r="A86" s="74">
        <v>34</v>
      </c>
      <c r="B86" s="263" t="s">
        <v>104</v>
      </c>
      <c r="C86" s="263"/>
      <c r="D86" s="78">
        <f>D87</f>
        <v>7499.03</v>
      </c>
      <c r="E86" s="78">
        <f t="shared" ref="E86:F86" si="23">E87</f>
        <v>19900</v>
      </c>
      <c r="F86" s="78">
        <f t="shared" si="23"/>
        <v>11497.32</v>
      </c>
      <c r="G86" s="188">
        <f t="shared" si="12"/>
        <v>57.775477386934668</v>
      </c>
      <c r="H86" s="188">
        <f t="shared" si="14"/>
        <v>153.31742905415769</v>
      </c>
    </row>
    <row r="87" spans="1:8" ht="24.95" customHeight="1" thickBot="1" x14ac:dyDescent="0.3">
      <c r="A87" s="72">
        <v>343</v>
      </c>
      <c r="B87" s="271" t="s">
        <v>105</v>
      </c>
      <c r="C87" s="271"/>
      <c r="D87" s="69">
        <f>SUM(D88:D90)</f>
        <v>7499.03</v>
      </c>
      <c r="E87" s="69">
        <f>'POSEBNI DIO PO IZVORIMA-UKUPNO '!I120+'POSEBNI DIO PO IZVORIMA-UKUPNO '!I106+'POSEBNI DIO PO IZVORIMA-UKUPNO '!I98</f>
        <v>19900</v>
      </c>
      <c r="F87" s="69">
        <f t="shared" ref="F87" si="24">SUM(F88:F90)</f>
        <v>11497.32</v>
      </c>
      <c r="G87" s="190">
        <f t="shared" si="12"/>
        <v>57.775477386934668</v>
      </c>
      <c r="H87" s="190">
        <f t="shared" si="14"/>
        <v>153.31742905415769</v>
      </c>
    </row>
    <row r="88" spans="1:8" ht="24.95" customHeight="1" thickBot="1" x14ac:dyDescent="0.3">
      <c r="A88" s="60">
        <v>3431</v>
      </c>
      <c r="B88" s="255" t="s">
        <v>45</v>
      </c>
      <c r="C88" s="255"/>
      <c r="D88" s="50">
        <v>7491.5</v>
      </c>
      <c r="E88" s="50"/>
      <c r="F88" s="50">
        <v>11492.52</v>
      </c>
      <c r="G88" s="68"/>
      <c r="H88" s="68"/>
    </row>
    <row r="89" spans="1:8" ht="24.95" customHeight="1" thickBot="1" x14ac:dyDescent="0.3">
      <c r="A89" s="60">
        <v>3432</v>
      </c>
      <c r="B89" s="255" t="s">
        <v>106</v>
      </c>
      <c r="C89" s="255"/>
      <c r="D89" s="50">
        <v>7.53</v>
      </c>
      <c r="E89" s="50"/>
      <c r="F89" s="50">
        <v>4.8</v>
      </c>
      <c r="G89" s="68"/>
      <c r="H89" s="68"/>
    </row>
    <row r="90" spans="1:8" ht="24.95" customHeight="1" thickBot="1" x14ac:dyDescent="0.3">
      <c r="A90" s="61">
        <v>3433</v>
      </c>
      <c r="B90" s="256" t="s">
        <v>107</v>
      </c>
      <c r="C90" s="256"/>
      <c r="D90" s="54">
        <v>0</v>
      </c>
      <c r="E90" s="54"/>
      <c r="F90" s="54">
        <v>0</v>
      </c>
      <c r="G90" s="68"/>
      <c r="H90" s="68"/>
    </row>
    <row r="91" spans="1:8" ht="24.95" customHeight="1" thickBot="1" x14ac:dyDescent="0.3">
      <c r="A91" s="257"/>
      <c r="B91" s="258"/>
      <c r="C91" s="258"/>
      <c r="D91" s="258"/>
      <c r="E91" s="258"/>
      <c r="F91" s="258"/>
      <c r="G91" s="259"/>
    </row>
    <row r="92" spans="1:8" ht="33" customHeight="1" thickBot="1" x14ac:dyDescent="0.3">
      <c r="A92" s="80">
        <v>41</v>
      </c>
      <c r="B92" s="260" t="s">
        <v>108</v>
      </c>
      <c r="C92" s="260"/>
      <c r="D92" s="82">
        <f>D93</f>
        <v>0</v>
      </c>
      <c r="E92" s="82">
        <f t="shared" ref="E92:F93" si="25">E93</f>
        <v>0</v>
      </c>
      <c r="F92" s="82">
        <f t="shared" si="25"/>
        <v>0</v>
      </c>
      <c r="G92" s="188" t="e">
        <f t="shared" ref="G92:G107" si="26">F92/E92*100</f>
        <v>#DIV/0!</v>
      </c>
      <c r="H92" s="188" t="e">
        <f t="shared" ref="H92:H107" si="27">F92/D92*100</f>
        <v>#DIV/0!</v>
      </c>
    </row>
    <row r="93" spans="1:8" ht="24.95" customHeight="1" thickBot="1" x14ac:dyDescent="0.3">
      <c r="A93" s="72">
        <v>412</v>
      </c>
      <c r="B93" s="269" t="s">
        <v>109</v>
      </c>
      <c r="C93" s="269"/>
      <c r="D93" s="69">
        <f>D94</f>
        <v>0</v>
      </c>
      <c r="E93" s="69">
        <v>0</v>
      </c>
      <c r="F93" s="69">
        <f t="shared" si="25"/>
        <v>0</v>
      </c>
      <c r="G93" s="190" t="e">
        <f t="shared" si="26"/>
        <v>#DIV/0!</v>
      </c>
      <c r="H93" s="190" t="e">
        <f t="shared" si="27"/>
        <v>#DIV/0!</v>
      </c>
    </row>
    <row r="94" spans="1:8" ht="24.95" customHeight="1" thickBot="1" x14ac:dyDescent="0.3">
      <c r="A94" s="60">
        <v>4124</v>
      </c>
      <c r="B94" s="262" t="s">
        <v>26</v>
      </c>
      <c r="C94" s="262"/>
      <c r="D94" s="50">
        <v>0</v>
      </c>
      <c r="E94" s="50">
        <v>0</v>
      </c>
      <c r="F94" s="50">
        <v>0</v>
      </c>
      <c r="G94" s="68"/>
      <c r="H94" s="68"/>
    </row>
    <row r="95" spans="1:8" ht="24.95" customHeight="1" thickBot="1" x14ac:dyDescent="0.3">
      <c r="A95" s="74">
        <v>42</v>
      </c>
      <c r="B95" s="270" t="s">
        <v>110</v>
      </c>
      <c r="C95" s="270"/>
      <c r="D95" s="78">
        <f>D96+D102+D105</f>
        <v>246252.23</v>
      </c>
      <c r="E95" s="78">
        <f t="shared" ref="E95:F95" si="28">E96+E102+E105</f>
        <v>192389.05</v>
      </c>
      <c r="F95" s="78">
        <f t="shared" si="28"/>
        <v>131819.89000000001</v>
      </c>
      <c r="G95" s="188">
        <f t="shared" si="26"/>
        <v>68.517355847435198</v>
      </c>
      <c r="H95" s="188">
        <f t="shared" si="27"/>
        <v>53.530435034029942</v>
      </c>
    </row>
    <row r="96" spans="1:8" ht="24.95" customHeight="1" thickBot="1" x14ac:dyDescent="0.3">
      <c r="A96" s="72">
        <v>422</v>
      </c>
      <c r="B96" s="254" t="s">
        <v>111</v>
      </c>
      <c r="C96" s="254"/>
      <c r="D96" s="69">
        <f>SUM(D97:D101)</f>
        <v>239322.23</v>
      </c>
      <c r="E96" s="69">
        <f>'POSEBNI DIO PO IZVORIMA-UKUPNO '!I162+'POSEBNI DIO PO IZVORIMA-UKUPNO '!I172+'POSEBNI DIO PO IZVORIMA-UKUPNO '!I182+'POSEBNI DIO PO IZVORIMA-UKUPNO '!I192</f>
        <v>179009.05</v>
      </c>
      <c r="F96" s="69">
        <f t="shared" ref="F96" si="29">SUM(F97:F101)</f>
        <v>130530.88</v>
      </c>
      <c r="G96" s="190">
        <f t="shared" si="26"/>
        <v>72.918592663331836</v>
      </c>
      <c r="H96" s="190">
        <f t="shared" si="27"/>
        <v>54.54189525143569</v>
      </c>
    </row>
    <row r="97" spans="1:8" ht="24.95" customHeight="1" thickBot="1" x14ac:dyDescent="0.3">
      <c r="A97" s="60">
        <v>4221</v>
      </c>
      <c r="B97" s="264" t="s">
        <v>29</v>
      </c>
      <c r="C97" s="264"/>
      <c r="D97" s="50">
        <v>40648.870000000003</v>
      </c>
      <c r="E97" s="50"/>
      <c r="F97" s="50">
        <v>39401.1</v>
      </c>
      <c r="G97" s="68"/>
      <c r="H97" s="68"/>
    </row>
    <row r="98" spans="1:8" ht="24.95" customHeight="1" thickBot="1" x14ac:dyDescent="0.3">
      <c r="A98" s="60">
        <v>4222</v>
      </c>
      <c r="B98" s="264" t="s">
        <v>34</v>
      </c>
      <c r="C98" s="264"/>
      <c r="D98" s="50">
        <v>61490.98</v>
      </c>
      <c r="E98" s="50"/>
      <c r="F98" s="50">
        <v>2675</v>
      </c>
      <c r="G98" s="68"/>
      <c r="H98" s="68"/>
    </row>
    <row r="99" spans="1:8" ht="24.95" customHeight="1" thickBot="1" x14ac:dyDescent="0.3">
      <c r="A99" s="60">
        <v>4223</v>
      </c>
      <c r="B99" s="264" t="s">
        <v>4</v>
      </c>
      <c r="C99" s="264"/>
      <c r="D99" s="50">
        <v>43330.879999999997</v>
      </c>
      <c r="E99" s="50"/>
      <c r="F99" s="50">
        <v>0</v>
      </c>
      <c r="G99" s="68"/>
      <c r="H99" s="68"/>
    </row>
    <row r="100" spans="1:8" ht="24.95" customHeight="1" thickBot="1" x14ac:dyDescent="0.3">
      <c r="A100" s="60">
        <v>4226</v>
      </c>
      <c r="B100" s="264" t="s">
        <v>27</v>
      </c>
      <c r="C100" s="264"/>
      <c r="D100" s="50">
        <v>93851.5</v>
      </c>
      <c r="E100" s="50"/>
      <c r="F100" s="50">
        <v>88454.78</v>
      </c>
      <c r="G100" s="68"/>
      <c r="H100" s="68"/>
    </row>
    <row r="101" spans="1:8" ht="24.95" customHeight="1" thickBot="1" x14ac:dyDescent="0.3">
      <c r="A101" s="60">
        <v>4227</v>
      </c>
      <c r="B101" s="264" t="s">
        <v>112</v>
      </c>
      <c r="C101" s="264"/>
      <c r="D101" s="50">
        <v>0</v>
      </c>
      <c r="E101" s="50"/>
      <c r="F101" s="50"/>
      <c r="G101" s="68"/>
      <c r="H101" s="68"/>
    </row>
    <row r="102" spans="1:8" ht="24.95" customHeight="1" thickBot="1" x14ac:dyDescent="0.3">
      <c r="A102" s="72">
        <v>424</v>
      </c>
      <c r="B102" s="254" t="s">
        <v>113</v>
      </c>
      <c r="C102" s="254"/>
      <c r="D102" s="69">
        <f>SUM(D103:D104)</f>
        <v>630</v>
      </c>
      <c r="E102" s="69">
        <f>'POSEBNI DIO PO IZVORIMA-UKUPNO '!I183+'POSEBNI DIO PO IZVORIMA-UKUPNO '!I173+'POSEBNI DIO PO IZVORIMA-UKUPNO '!I163</f>
        <v>6380</v>
      </c>
      <c r="F102" s="69">
        <f t="shared" ref="F102" si="30">SUM(F103:F104)</f>
        <v>1289.01</v>
      </c>
      <c r="G102" s="190">
        <f t="shared" si="26"/>
        <v>20.203918495297806</v>
      </c>
      <c r="H102" s="190">
        <f t="shared" si="27"/>
        <v>204.60476190476192</v>
      </c>
    </row>
    <row r="103" spans="1:8" ht="24.95" customHeight="1" thickBot="1" x14ac:dyDescent="0.3">
      <c r="A103" s="60">
        <v>4241</v>
      </c>
      <c r="B103" s="264" t="s">
        <v>114</v>
      </c>
      <c r="C103" s="264"/>
      <c r="D103" s="50">
        <v>630</v>
      </c>
      <c r="E103" s="50"/>
      <c r="F103" s="50">
        <v>1289.01</v>
      </c>
      <c r="G103" s="68"/>
      <c r="H103" s="68"/>
    </row>
    <row r="104" spans="1:8" ht="24.95" customHeight="1" thickBot="1" x14ac:dyDescent="0.3">
      <c r="A104" s="60">
        <v>4242</v>
      </c>
      <c r="B104" s="264" t="s">
        <v>117</v>
      </c>
      <c r="C104" s="264"/>
      <c r="D104" s="50">
        <v>0</v>
      </c>
      <c r="E104" s="50"/>
      <c r="F104" s="50">
        <v>0</v>
      </c>
      <c r="G104" s="68"/>
      <c r="H104" s="68"/>
    </row>
    <row r="105" spans="1:8" ht="24.95" customHeight="1" thickBot="1" x14ac:dyDescent="0.3">
      <c r="A105" s="72">
        <v>426</v>
      </c>
      <c r="B105" s="254" t="s">
        <v>115</v>
      </c>
      <c r="C105" s="254"/>
      <c r="D105" s="69">
        <f>D106</f>
        <v>6300</v>
      </c>
      <c r="E105" s="69">
        <f>'POSEBNI DIO PO IZVORIMA-UKUPNO '!I164+'POSEBNI DIO PO IZVORIMA-UKUPNO '!I174+'POSEBNI DIO PO IZVORIMA-UKUPNO '!I184</f>
        <v>7000</v>
      </c>
      <c r="F105" s="69">
        <f t="shared" ref="F105" si="31">F106</f>
        <v>0</v>
      </c>
      <c r="G105" s="190">
        <f t="shared" si="26"/>
        <v>0</v>
      </c>
      <c r="H105" s="190">
        <f t="shared" si="27"/>
        <v>0</v>
      </c>
    </row>
    <row r="106" spans="1:8" ht="24.95" customHeight="1" thickBot="1" x14ac:dyDescent="0.3">
      <c r="A106" s="60">
        <v>4262</v>
      </c>
      <c r="B106" s="264" t="s">
        <v>115</v>
      </c>
      <c r="C106" s="264"/>
      <c r="D106" s="50">
        <v>6300</v>
      </c>
      <c r="E106" s="50"/>
      <c r="F106" s="50">
        <v>0</v>
      </c>
      <c r="G106" s="68"/>
      <c r="H106" s="68"/>
    </row>
    <row r="107" spans="1:8" ht="32.25" customHeight="1" thickBot="1" x14ac:dyDescent="0.3">
      <c r="A107" s="71"/>
      <c r="B107" s="265" t="s">
        <v>116</v>
      </c>
      <c r="C107" s="266"/>
      <c r="D107" s="84">
        <f>D95+D92+D86+D54+D45</f>
        <v>4012537.85</v>
      </c>
      <c r="E107" s="84">
        <f>E95+E92+E86+E54+E45</f>
        <v>5093407</v>
      </c>
      <c r="F107" s="85">
        <f t="shared" ref="F107" si="32">F95+F92+F86+F54+F45</f>
        <v>4126131.8099999996</v>
      </c>
      <c r="G107" s="189">
        <f t="shared" si="26"/>
        <v>81.009269630327978</v>
      </c>
      <c r="H107" s="189">
        <f t="shared" si="27"/>
        <v>102.83097541372723</v>
      </c>
    </row>
    <row r="109" spans="1:8" x14ac:dyDescent="0.25">
      <c r="C109" s="45" t="s">
        <v>210</v>
      </c>
    </row>
    <row r="113" spans="3:3" x14ac:dyDescent="0.25">
      <c r="C113" s="45" t="s">
        <v>215</v>
      </c>
    </row>
  </sheetData>
  <mergeCells count="98">
    <mergeCell ref="B20:C20"/>
    <mergeCell ref="A2:G2"/>
    <mergeCell ref="A3:G3"/>
    <mergeCell ref="A4:G4"/>
    <mergeCell ref="A8:G8"/>
    <mergeCell ref="B11:C11"/>
    <mergeCell ref="B12:C12"/>
    <mergeCell ref="B13:C13"/>
    <mergeCell ref="B15:C15"/>
    <mergeCell ref="B16:C16"/>
    <mergeCell ref="B17:C17"/>
    <mergeCell ref="B19:C19"/>
    <mergeCell ref="B14:C14"/>
    <mergeCell ref="B18:C18"/>
    <mergeCell ref="B36:C36"/>
    <mergeCell ref="B21:C21"/>
    <mergeCell ref="B23:C23"/>
    <mergeCell ref="B24:C24"/>
    <mergeCell ref="B25:C25"/>
    <mergeCell ref="B26:C26"/>
    <mergeCell ref="B28:C28"/>
    <mergeCell ref="B30:C30"/>
    <mergeCell ref="B31:C31"/>
    <mergeCell ref="B32:C32"/>
    <mergeCell ref="B34:C34"/>
    <mergeCell ref="B35:C35"/>
    <mergeCell ref="B22:C22"/>
    <mergeCell ref="B29:C29"/>
    <mergeCell ref="B33:C33"/>
    <mergeCell ref="B27:C27"/>
    <mergeCell ref="B55:C55"/>
    <mergeCell ref="A40:G40"/>
    <mergeCell ref="B43:C43"/>
    <mergeCell ref="B44:C44"/>
    <mergeCell ref="B45:C45"/>
    <mergeCell ref="B46:C46"/>
    <mergeCell ref="B47:C47"/>
    <mergeCell ref="B50:C50"/>
    <mergeCell ref="B51:C51"/>
    <mergeCell ref="B52:C52"/>
    <mergeCell ref="B53:C53"/>
    <mergeCell ref="B54:C54"/>
    <mergeCell ref="B68:C68"/>
    <mergeCell ref="B56:C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80:C80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106:C106"/>
    <mergeCell ref="B107:C107"/>
    <mergeCell ref="B57:C57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87:C87"/>
    <mergeCell ref="O46:P46"/>
    <mergeCell ref="O47:P47"/>
    <mergeCell ref="B48:C48"/>
    <mergeCell ref="B49:C49"/>
    <mergeCell ref="B105:C105"/>
    <mergeCell ref="B88:C88"/>
    <mergeCell ref="B89:C89"/>
    <mergeCell ref="B90:C90"/>
    <mergeCell ref="A91:G91"/>
    <mergeCell ref="B92:C92"/>
    <mergeCell ref="B81:C81"/>
    <mergeCell ref="B82:C82"/>
    <mergeCell ref="B83:C83"/>
    <mergeCell ref="B84:C84"/>
    <mergeCell ref="B85:C85"/>
    <mergeCell ref="B86:C86"/>
  </mergeCells>
  <pageMargins left="0.7" right="0.7" top="0.75" bottom="0.75" header="0.3" footer="0.3"/>
  <pageSetup paperSize="9" scale="4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4"/>
  <sheetViews>
    <sheetView workbookViewId="0">
      <selection activeCell="B3" sqref="B3:K57"/>
    </sheetView>
  </sheetViews>
  <sheetFormatPr defaultRowHeight="20.100000000000001" customHeight="1" x14ac:dyDescent="0.25"/>
  <cols>
    <col min="1" max="1" width="7.140625" style="45" customWidth="1"/>
    <col min="2" max="2" width="9.140625" style="45"/>
    <col min="3" max="3" width="31.7109375" style="45" customWidth="1"/>
    <col min="4" max="4" width="19.7109375" style="45" customWidth="1"/>
    <col min="5" max="5" width="18.7109375" style="45" customWidth="1"/>
    <col min="6" max="6" width="16.42578125" style="45" customWidth="1"/>
    <col min="7" max="7" width="7.42578125" style="45" customWidth="1"/>
    <col min="8" max="8" width="0.85546875" style="45" hidden="1" customWidth="1"/>
    <col min="9" max="9" width="14.7109375" style="45" customWidth="1"/>
    <col min="10" max="10" width="20.85546875" style="45" customWidth="1"/>
    <col min="11" max="11" width="12.140625" style="45" customWidth="1"/>
    <col min="12" max="16384" width="9.140625" style="45"/>
  </cols>
  <sheetData>
    <row r="3" spans="2:11" ht="20.100000000000001" customHeight="1" x14ac:dyDescent="0.25">
      <c r="B3" s="230" t="s">
        <v>167</v>
      </c>
      <c r="C3" s="230"/>
      <c r="D3" s="230"/>
      <c r="E3" s="230"/>
      <c r="F3" s="230"/>
      <c r="G3" s="230"/>
      <c r="H3" s="230"/>
      <c r="I3" s="230"/>
      <c r="J3" s="230"/>
      <c r="K3" s="230"/>
    </row>
    <row r="4" spans="2:11" ht="20.100000000000001" customHeight="1" x14ac:dyDescent="0.25"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2:11" ht="20.100000000000001" customHeight="1" x14ac:dyDescent="0.25"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7" spans="2:11" ht="20.100000000000001" customHeight="1" thickBot="1" x14ac:dyDescent="0.3"/>
    <row r="8" spans="2:11" ht="45" customHeight="1" x14ac:dyDescent="0.25">
      <c r="B8" s="111" t="s">
        <v>168</v>
      </c>
      <c r="C8" s="214" t="s">
        <v>169</v>
      </c>
      <c r="D8" s="214"/>
      <c r="E8" s="214"/>
      <c r="F8" s="214"/>
      <c r="G8" s="214"/>
      <c r="H8" s="214"/>
      <c r="I8" s="91" t="s">
        <v>192</v>
      </c>
      <c r="J8" s="92" t="s">
        <v>194</v>
      </c>
      <c r="K8" s="93" t="s">
        <v>172</v>
      </c>
    </row>
    <row r="9" spans="2:11" ht="20.100000000000001" customHeight="1" x14ac:dyDescent="0.25">
      <c r="B9" s="112"/>
      <c r="C9" s="207">
        <v>1</v>
      </c>
      <c r="D9" s="208"/>
      <c r="E9" s="208"/>
      <c r="F9" s="208"/>
      <c r="G9" s="208"/>
      <c r="H9" s="127"/>
      <c r="I9" s="95">
        <v>2</v>
      </c>
      <c r="J9" s="96">
        <v>3</v>
      </c>
      <c r="K9" s="97" t="s">
        <v>206</v>
      </c>
    </row>
    <row r="10" spans="2:11" ht="20.100000000000001" customHeight="1" x14ac:dyDescent="0.25">
      <c r="B10" s="139">
        <v>1</v>
      </c>
      <c r="C10" s="215" t="s">
        <v>163</v>
      </c>
      <c r="D10" s="216"/>
      <c r="E10" s="216"/>
      <c r="F10" s="216"/>
      <c r="G10" s="216"/>
      <c r="H10" s="217"/>
      <c r="I10" s="114"/>
      <c r="J10" s="115"/>
      <c r="K10" s="116"/>
    </row>
    <row r="11" spans="2:11" ht="20.100000000000001" customHeight="1" x14ac:dyDescent="0.25">
      <c r="B11" s="113"/>
      <c r="C11" s="210" t="s">
        <v>125</v>
      </c>
      <c r="D11" s="211"/>
      <c r="E11" s="211"/>
      <c r="F11" s="211"/>
      <c r="G11" s="211"/>
      <c r="H11" s="212"/>
      <c r="I11" s="120">
        <f>'POSEBNI DIO PO IZVORIMA-UKUPNO '!I17</f>
        <v>332400</v>
      </c>
      <c r="J11" s="121">
        <f>'POSEBNI DIO PO IZVORIMA-UKUPNO '!J17</f>
        <v>325062.69</v>
      </c>
      <c r="K11" s="116">
        <f>J11/I11*100</f>
        <v>97.79262635379061</v>
      </c>
    </row>
    <row r="12" spans="2:11" ht="20.100000000000001" customHeight="1" thickBot="1" x14ac:dyDescent="0.3">
      <c r="B12" s="136"/>
      <c r="C12" s="301" t="s">
        <v>126</v>
      </c>
      <c r="D12" s="302"/>
      <c r="E12" s="302"/>
      <c r="F12" s="302"/>
      <c r="G12" s="302"/>
      <c r="H12" s="303"/>
      <c r="I12" s="138">
        <f>'POSEBNI DIO PO IZVORIMA-UKUPNO '!I99+'POSEBNI DIO PO IZVORIMA-UKUPNO '!I165</f>
        <v>332400</v>
      </c>
      <c r="J12" s="138">
        <f>'POSEBNI DIO PO IZVORIMA-UKUPNO '!J216</f>
        <v>325062.69</v>
      </c>
      <c r="K12" s="116">
        <f>J12/I12*100</f>
        <v>97.79262635379061</v>
      </c>
    </row>
    <row r="13" spans="2:11" ht="20.100000000000001" customHeight="1" x14ac:dyDescent="0.25">
      <c r="B13" s="162"/>
      <c r="C13" s="165"/>
      <c r="D13" s="165"/>
      <c r="E13" s="165"/>
      <c r="F13" s="165"/>
      <c r="G13" s="165"/>
      <c r="H13" s="165"/>
      <c r="I13" s="163"/>
      <c r="J13" s="163"/>
      <c r="K13" s="167"/>
    </row>
    <row r="14" spans="2:11" ht="20.100000000000001" customHeight="1" thickBot="1" x14ac:dyDescent="0.3">
      <c r="B14" s="162"/>
      <c r="C14" s="165"/>
      <c r="D14" s="165"/>
      <c r="E14" s="165"/>
      <c r="F14" s="165"/>
      <c r="G14" s="165"/>
      <c r="H14" s="165"/>
      <c r="I14" s="163"/>
      <c r="J14" s="163"/>
      <c r="K14" s="167"/>
    </row>
    <row r="15" spans="2:11" ht="34.5" customHeight="1" x14ac:dyDescent="0.25">
      <c r="B15" s="111" t="s">
        <v>168</v>
      </c>
      <c r="C15" s="214" t="s">
        <v>169</v>
      </c>
      <c r="D15" s="214"/>
      <c r="E15" s="214"/>
      <c r="F15" s="214"/>
      <c r="G15" s="214"/>
      <c r="H15" s="214"/>
      <c r="I15" s="91" t="s">
        <v>198</v>
      </c>
      <c r="J15" s="91" t="s">
        <v>194</v>
      </c>
      <c r="K15" s="93" t="s">
        <v>172</v>
      </c>
    </row>
    <row r="16" spans="2:11" ht="20.100000000000001" customHeight="1" x14ac:dyDescent="0.25">
      <c r="B16" s="112"/>
      <c r="C16" s="207">
        <v>1</v>
      </c>
      <c r="D16" s="208"/>
      <c r="E16" s="208"/>
      <c r="F16" s="208"/>
      <c r="G16" s="208"/>
      <c r="H16" s="127"/>
      <c r="I16" s="95">
        <v>2</v>
      </c>
      <c r="J16" s="96">
        <v>3</v>
      </c>
      <c r="K16" s="97" t="s">
        <v>206</v>
      </c>
    </row>
    <row r="17" spans="2:11" ht="20.100000000000001" customHeight="1" x14ac:dyDescent="0.25">
      <c r="B17" s="140">
        <v>3</v>
      </c>
      <c r="C17" s="311" t="s">
        <v>203</v>
      </c>
      <c r="D17" s="311"/>
      <c r="E17" s="311"/>
      <c r="F17" s="311"/>
      <c r="G17" s="311"/>
      <c r="H17" s="311"/>
      <c r="I17" s="128"/>
      <c r="J17" s="128"/>
      <c r="K17" s="132"/>
    </row>
    <row r="18" spans="2:11" ht="20.100000000000001" customHeight="1" x14ac:dyDescent="0.25">
      <c r="B18" s="133"/>
      <c r="C18" s="315" t="s">
        <v>125</v>
      </c>
      <c r="D18" s="315"/>
      <c r="E18" s="315"/>
      <c r="F18" s="315"/>
      <c r="G18" s="315"/>
      <c r="H18" s="315"/>
      <c r="I18" s="130">
        <f>'[3]POSEBNI DIO-UKUPNO '!I25</f>
        <v>300</v>
      </c>
      <c r="J18" s="121">
        <f>'POSEBNI DIO PO IZVORIMA-UKUPNO '!J27</f>
        <v>513.08000000000004</v>
      </c>
      <c r="K18" s="116">
        <f t="shared" ref="K18:K20" si="0">J18/I18*100</f>
        <v>171.02666666666667</v>
      </c>
    </row>
    <row r="19" spans="2:11" ht="20.100000000000001" customHeight="1" thickBot="1" x14ac:dyDescent="0.3">
      <c r="B19" s="133"/>
      <c r="C19" s="315" t="s">
        <v>126</v>
      </c>
      <c r="D19" s="315"/>
      <c r="E19" s="315"/>
      <c r="F19" s="315"/>
      <c r="G19" s="315"/>
      <c r="H19" s="315"/>
      <c r="I19" s="130">
        <v>300</v>
      </c>
      <c r="J19" s="138">
        <f>'POSEBNI DIO PO IZVORIMA-UKUPNO '!J217</f>
        <v>0</v>
      </c>
      <c r="K19" s="116">
        <f t="shared" si="0"/>
        <v>0</v>
      </c>
    </row>
    <row r="20" spans="2:11" ht="20.100000000000001" customHeight="1" thickBot="1" x14ac:dyDescent="0.3">
      <c r="B20" s="134"/>
      <c r="C20" s="312"/>
      <c r="D20" s="313"/>
      <c r="E20" s="313"/>
      <c r="F20" s="313"/>
      <c r="G20" s="314"/>
      <c r="H20" s="135"/>
      <c r="I20" s="124">
        <f>'[3]POSEBNI DIO-UKUPNO '!I171</f>
        <v>0</v>
      </c>
      <c r="J20" s="124">
        <v>0</v>
      </c>
      <c r="K20" s="116" t="e">
        <f t="shared" si="0"/>
        <v>#DIV/0!</v>
      </c>
    </row>
    <row r="22" spans="2:11" ht="20.100000000000001" customHeight="1" thickBot="1" x14ac:dyDescent="0.3"/>
    <row r="23" spans="2:11" ht="45" customHeight="1" x14ac:dyDescent="0.25">
      <c r="B23" s="111" t="s">
        <v>168</v>
      </c>
      <c r="C23" s="214" t="s">
        <v>169</v>
      </c>
      <c r="D23" s="214"/>
      <c r="E23" s="214"/>
      <c r="F23" s="214"/>
      <c r="G23" s="214"/>
      <c r="H23" s="214"/>
      <c r="I23" s="91" t="s">
        <v>192</v>
      </c>
      <c r="J23" s="92" t="s">
        <v>194</v>
      </c>
      <c r="K23" s="93" t="s">
        <v>172</v>
      </c>
    </row>
    <row r="24" spans="2:11" ht="20.100000000000001" customHeight="1" x14ac:dyDescent="0.25">
      <c r="B24" s="112"/>
      <c r="C24" s="207">
        <v>1</v>
      </c>
      <c r="D24" s="208"/>
      <c r="E24" s="208"/>
      <c r="F24" s="208"/>
      <c r="G24" s="208"/>
      <c r="H24" s="127"/>
      <c r="I24" s="95">
        <v>2</v>
      </c>
      <c r="J24" s="96">
        <v>3</v>
      </c>
      <c r="K24" s="97" t="s">
        <v>206</v>
      </c>
    </row>
    <row r="25" spans="2:11" ht="20.100000000000001" customHeight="1" x14ac:dyDescent="0.25">
      <c r="B25" s="140">
        <v>4</v>
      </c>
      <c r="C25" s="311" t="s">
        <v>164</v>
      </c>
      <c r="D25" s="311"/>
      <c r="E25" s="311"/>
      <c r="F25" s="311"/>
      <c r="G25" s="311"/>
      <c r="H25" s="311"/>
      <c r="I25" s="128"/>
      <c r="J25" s="128"/>
      <c r="K25" s="132"/>
    </row>
    <row r="26" spans="2:11" ht="20.100000000000001" customHeight="1" x14ac:dyDescent="0.25">
      <c r="B26" s="131"/>
      <c r="C26" s="311" t="s">
        <v>175</v>
      </c>
      <c r="D26" s="311"/>
      <c r="E26" s="311"/>
      <c r="F26" s="311"/>
      <c r="G26" s="311"/>
      <c r="H26" s="129"/>
      <c r="I26" s="130">
        <f>'POSEBNI DIO PO IZVORIMA-UKUPNO '!I185</f>
        <v>107000</v>
      </c>
      <c r="J26" s="130">
        <v>150000</v>
      </c>
      <c r="K26" s="132"/>
    </row>
    <row r="27" spans="2:11" ht="20.100000000000001" customHeight="1" x14ac:dyDescent="0.25">
      <c r="B27" s="133"/>
      <c r="C27" s="315" t="s">
        <v>125</v>
      </c>
      <c r="D27" s="315"/>
      <c r="E27" s="315"/>
      <c r="F27" s="315"/>
      <c r="G27" s="315"/>
      <c r="H27" s="315"/>
      <c r="I27" s="130">
        <f>'POSEBNI DIO PO IZVORIMA-UKUPNO '!I36</f>
        <v>239000</v>
      </c>
      <c r="J27" s="130">
        <f>'POSEBNI DIO PO IZVORIMA-UKUPNO '!J36</f>
        <v>200400</v>
      </c>
      <c r="K27" s="116">
        <f t="shared" ref="K27:K29" si="1">J27/I27*100</f>
        <v>83.84937238493724</v>
      </c>
    </row>
    <row r="28" spans="2:11" ht="20.100000000000001" customHeight="1" x14ac:dyDescent="0.25">
      <c r="B28" s="133"/>
      <c r="C28" s="315" t="s">
        <v>126</v>
      </c>
      <c r="D28" s="315"/>
      <c r="E28" s="315"/>
      <c r="F28" s="315"/>
      <c r="G28" s="315"/>
      <c r="H28" s="315"/>
      <c r="I28" s="130">
        <f>'POSEBNI DIO PO IZVORIMA-UKUPNO '!I121+'POSEBNI DIO PO IZVORIMA-UKUPNO '!I175</f>
        <v>239000</v>
      </c>
      <c r="J28" s="130">
        <f>'POSEBNI DIO PO IZVORIMA-UKUPNO '!J218+'POSEBNI DIO PO IZVORIMA-UKUPNO '!J219</f>
        <v>175949.81999999998</v>
      </c>
      <c r="K28" s="116">
        <f t="shared" si="1"/>
        <v>73.619171548117151</v>
      </c>
    </row>
    <row r="29" spans="2:11" ht="20.100000000000001" customHeight="1" thickBot="1" x14ac:dyDescent="0.3">
      <c r="B29" s="134"/>
      <c r="C29" s="312" t="s">
        <v>173</v>
      </c>
      <c r="D29" s="313"/>
      <c r="E29" s="313"/>
      <c r="F29" s="313"/>
      <c r="G29" s="314"/>
      <c r="H29" s="135"/>
      <c r="I29" s="124">
        <f>'POSEBNI DIO PO IZVORIMA-UKUPNO '!I205</f>
        <v>150000</v>
      </c>
      <c r="J29" s="124">
        <f>J26+J27-J28</f>
        <v>174450.18000000002</v>
      </c>
      <c r="K29" s="116">
        <f t="shared" si="1"/>
        <v>116.30012000000001</v>
      </c>
    </row>
    <row r="30" spans="2:11" ht="20.100000000000001" customHeight="1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2:11" ht="20.100000000000001" customHeight="1" thickBot="1" x14ac:dyDescent="0.3"/>
    <row r="32" spans="2:11" ht="45" customHeight="1" x14ac:dyDescent="0.25">
      <c r="B32" s="122" t="s">
        <v>168</v>
      </c>
      <c r="C32" s="310" t="s">
        <v>169</v>
      </c>
      <c r="D32" s="310"/>
      <c r="E32" s="310"/>
      <c r="F32" s="310"/>
      <c r="G32" s="310"/>
      <c r="H32" s="310"/>
      <c r="I32" s="91" t="s">
        <v>192</v>
      </c>
      <c r="J32" s="92" t="s">
        <v>194</v>
      </c>
      <c r="K32" s="123" t="s">
        <v>172</v>
      </c>
    </row>
    <row r="33" spans="2:11" ht="20.100000000000001" customHeight="1" x14ac:dyDescent="0.25">
      <c r="B33" s="112"/>
      <c r="C33" s="207">
        <v>1</v>
      </c>
      <c r="D33" s="208"/>
      <c r="E33" s="208"/>
      <c r="F33" s="208"/>
      <c r="G33" s="208"/>
      <c r="H33" s="127"/>
      <c r="I33" s="95">
        <v>2</v>
      </c>
      <c r="J33" s="96">
        <v>3</v>
      </c>
      <c r="K33" s="97" t="s">
        <v>206</v>
      </c>
    </row>
    <row r="34" spans="2:11" ht="20.100000000000001" customHeight="1" x14ac:dyDescent="0.25">
      <c r="B34" s="141">
        <v>5</v>
      </c>
      <c r="C34" s="210" t="s">
        <v>165</v>
      </c>
      <c r="D34" s="211"/>
      <c r="E34" s="211"/>
      <c r="F34" s="211"/>
      <c r="G34" s="211"/>
      <c r="H34" s="212"/>
      <c r="I34" s="114"/>
      <c r="J34" s="115"/>
      <c r="K34" s="116"/>
    </row>
    <row r="35" spans="2:11" ht="20.100000000000001" customHeight="1" x14ac:dyDescent="0.25">
      <c r="B35" s="113"/>
      <c r="C35" s="210" t="s">
        <v>125</v>
      </c>
      <c r="D35" s="211"/>
      <c r="E35" s="211"/>
      <c r="F35" s="211"/>
      <c r="G35" s="211"/>
      <c r="H35" s="212"/>
      <c r="I35" s="114">
        <f>'POSEBNI DIO PO IZVORIMA-UKUPNO '!I45</f>
        <v>4348707</v>
      </c>
      <c r="J35" s="121">
        <f>'POSEBNI DIO PO IZVORIMA-UKUPNO '!J45</f>
        <v>3602327.75</v>
      </c>
      <c r="K35" s="116">
        <f t="shared" ref="K35:K36" si="2">J35/I35*100</f>
        <v>82.836754695131219</v>
      </c>
    </row>
    <row r="36" spans="2:11" ht="20.100000000000001" customHeight="1" thickBot="1" x14ac:dyDescent="0.3">
      <c r="B36" s="136"/>
      <c r="C36" s="301" t="s">
        <v>126</v>
      </c>
      <c r="D36" s="302"/>
      <c r="E36" s="302"/>
      <c r="F36" s="302"/>
      <c r="G36" s="302"/>
      <c r="H36" s="303"/>
      <c r="I36" s="137">
        <f>'POSEBNI DIO PO IZVORIMA-UKUPNO '!I139</f>
        <v>4348707</v>
      </c>
      <c r="J36" s="138">
        <f>'POSEBNI DIO PO IZVORIMA-UKUPNO '!J220</f>
        <v>3602621.3</v>
      </c>
      <c r="K36" s="116">
        <f t="shared" si="2"/>
        <v>82.843504977456519</v>
      </c>
    </row>
    <row r="38" spans="2:11" ht="20.100000000000001" customHeight="1" thickBot="1" x14ac:dyDescent="0.3"/>
    <row r="39" spans="2:11" ht="45" customHeight="1" x14ac:dyDescent="0.25">
      <c r="B39" s="111" t="s">
        <v>168</v>
      </c>
      <c r="C39" s="214" t="s">
        <v>169</v>
      </c>
      <c r="D39" s="214"/>
      <c r="E39" s="214"/>
      <c r="F39" s="214"/>
      <c r="G39" s="214"/>
      <c r="H39" s="214"/>
      <c r="I39" s="91" t="s">
        <v>192</v>
      </c>
      <c r="J39" s="92" t="s">
        <v>194</v>
      </c>
      <c r="K39" s="93" t="s">
        <v>172</v>
      </c>
    </row>
    <row r="40" spans="2:11" ht="20.100000000000001" customHeight="1" x14ac:dyDescent="0.25">
      <c r="B40" s="112"/>
      <c r="C40" s="207">
        <v>1</v>
      </c>
      <c r="D40" s="208"/>
      <c r="E40" s="208"/>
      <c r="F40" s="208"/>
      <c r="G40" s="208"/>
      <c r="H40" s="127"/>
      <c r="I40" s="95">
        <v>2</v>
      </c>
      <c r="J40" s="96">
        <v>3</v>
      </c>
      <c r="K40" s="97" t="s">
        <v>206</v>
      </c>
    </row>
    <row r="41" spans="2:11" ht="20.100000000000001" customHeight="1" x14ac:dyDescent="0.25">
      <c r="B41" s="139">
        <v>6</v>
      </c>
      <c r="C41" s="215" t="s">
        <v>166</v>
      </c>
      <c r="D41" s="216"/>
      <c r="E41" s="216"/>
      <c r="F41" s="216"/>
      <c r="G41" s="216"/>
      <c r="H41" s="217"/>
      <c r="I41" s="114"/>
      <c r="J41" s="115"/>
      <c r="K41" s="116"/>
    </row>
    <row r="42" spans="2:11" ht="20.100000000000001" customHeight="1" x14ac:dyDescent="0.25">
      <c r="B42" s="113"/>
      <c r="C42" s="210" t="s">
        <v>125</v>
      </c>
      <c r="D42" s="211"/>
      <c r="E42" s="211"/>
      <c r="F42" s="211"/>
      <c r="G42" s="211"/>
      <c r="H42" s="212"/>
      <c r="I42" s="114">
        <f>'POSEBNI DIO PO IZVORIMA-UKUPNO '!I53</f>
        <v>23000</v>
      </c>
      <c r="J42" s="121">
        <f>'POSEBNI DIO PO IZVORIMA-UKUPNO '!J53</f>
        <v>22498</v>
      </c>
      <c r="K42" s="116">
        <f t="shared" ref="K42:K43" si="3">J42/I42*100</f>
        <v>97.817391304347822</v>
      </c>
    </row>
    <row r="43" spans="2:11" ht="20.100000000000001" customHeight="1" thickBot="1" x14ac:dyDescent="0.3">
      <c r="B43" s="136"/>
      <c r="C43" s="301" t="s">
        <v>126</v>
      </c>
      <c r="D43" s="302"/>
      <c r="E43" s="302"/>
      <c r="F43" s="302"/>
      <c r="G43" s="302"/>
      <c r="H43" s="303"/>
      <c r="I43" s="137">
        <f>'POSEBNI DIO PO IZVORIMA-UKUPNO '!I193</f>
        <v>23000</v>
      </c>
      <c r="J43" s="138">
        <f>'POSEBNI DIO PO IZVORIMA-UKUPNO '!J221</f>
        <v>22498</v>
      </c>
      <c r="K43" s="116">
        <f t="shared" si="3"/>
        <v>97.817391304347822</v>
      </c>
    </row>
    <row r="45" spans="2:11" ht="20.100000000000001" customHeight="1" thickBot="1" x14ac:dyDescent="0.3"/>
    <row r="46" spans="2:11" ht="20.100000000000001" customHeight="1" x14ac:dyDescent="0.25">
      <c r="B46" s="304" t="s">
        <v>170</v>
      </c>
      <c r="C46" s="305"/>
      <c r="D46" s="305"/>
      <c r="E46" s="305"/>
      <c r="F46" s="305"/>
      <c r="G46" s="305"/>
      <c r="H46" s="305"/>
      <c r="I46" s="76">
        <f>I11+I27+I35+I42+I18</f>
        <v>4943407</v>
      </c>
      <c r="J46" s="76">
        <f>J11+J27+J35+J42+J18</f>
        <v>4150801.52</v>
      </c>
      <c r="K46" s="116">
        <f t="shared" ref="K46:K51" si="4">J46/I46*100</f>
        <v>83.96641263808543</v>
      </c>
    </row>
    <row r="47" spans="2:11" ht="20.100000000000001" customHeight="1" x14ac:dyDescent="0.25">
      <c r="B47" s="306" t="s">
        <v>171</v>
      </c>
      <c r="C47" s="307"/>
      <c r="D47" s="307"/>
      <c r="E47" s="307"/>
      <c r="F47" s="307"/>
      <c r="G47" s="307"/>
      <c r="H47" s="142"/>
      <c r="I47" s="144">
        <f>I12+I28+I36+I43+I19</f>
        <v>4943407</v>
      </c>
      <c r="J47" s="144">
        <f>J12+J28+J36+J43</f>
        <v>4126131.8099999996</v>
      </c>
      <c r="K47" s="116">
        <f t="shared" si="4"/>
        <v>83.467369973785281</v>
      </c>
    </row>
    <row r="48" spans="2:11" ht="20.100000000000001" customHeight="1" thickBot="1" x14ac:dyDescent="0.3">
      <c r="B48" s="306" t="s">
        <v>178</v>
      </c>
      <c r="C48" s="307"/>
      <c r="D48" s="307"/>
      <c r="E48" s="307"/>
      <c r="F48" s="307"/>
      <c r="G48" s="307"/>
      <c r="H48" s="143"/>
      <c r="I48" s="78">
        <f>I26</f>
        <v>107000</v>
      </c>
      <c r="J48" s="78">
        <f>J26</f>
        <v>150000</v>
      </c>
      <c r="K48" s="116">
        <f t="shared" si="4"/>
        <v>140.18691588785046</v>
      </c>
    </row>
    <row r="49" spans="1:11" ht="20.100000000000001" customHeight="1" x14ac:dyDescent="0.25">
      <c r="B49" s="306" t="s">
        <v>170</v>
      </c>
      <c r="C49" s="307"/>
      <c r="D49" s="307"/>
      <c r="E49" s="307"/>
      <c r="F49" s="307"/>
      <c r="G49" s="307"/>
      <c r="H49" s="143"/>
      <c r="I49" s="76">
        <f>I11+I27+I35+I42+I18</f>
        <v>4943407</v>
      </c>
      <c r="J49" s="76">
        <f>J46+J48</f>
        <v>4300801.5199999996</v>
      </c>
      <c r="K49" s="116">
        <f t="shared" si="4"/>
        <v>87.000757170105544</v>
      </c>
    </row>
    <row r="50" spans="1:11" ht="20.100000000000001" customHeight="1" x14ac:dyDescent="0.25">
      <c r="B50" s="306" t="s">
        <v>171</v>
      </c>
      <c r="C50" s="307"/>
      <c r="D50" s="307"/>
      <c r="E50" s="307"/>
      <c r="F50" s="307"/>
      <c r="G50" s="307"/>
      <c r="H50" s="307"/>
      <c r="I50" s="144">
        <f>I12+I28+I36+I43+I19</f>
        <v>4943407</v>
      </c>
      <c r="J50" s="144">
        <f t="shared" ref="J50" si="5">J12+J28+J36+J43</f>
        <v>4126131.8099999996</v>
      </c>
      <c r="K50" s="116">
        <f t="shared" si="4"/>
        <v>83.467369973785281</v>
      </c>
    </row>
    <row r="51" spans="1:11" ht="20.100000000000001" customHeight="1" thickBot="1" x14ac:dyDescent="0.3">
      <c r="B51" s="308" t="s">
        <v>233</v>
      </c>
      <c r="C51" s="309"/>
      <c r="D51" s="309"/>
      <c r="E51" s="309"/>
      <c r="F51" s="309"/>
      <c r="G51" s="309"/>
      <c r="H51" s="309"/>
      <c r="I51" s="109">
        <f>I29</f>
        <v>150000</v>
      </c>
      <c r="J51" s="109">
        <f>J49-J50</f>
        <v>174669.70999999996</v>
      </c>
      <c r="K51" s="116">
        <f t="shared" si="4"/>
        <v>116.44647333333332</v>
      </c>
    </row>
    <row r="52" spans="1:11" ht="20.100000000000001" customHeight="1" x14ac:dyDescent="0.25">
      <c r="A52" s="81"/>
      <c r="B52" s="251"/>
      <c r="C52" s="251"/>
      <c r="D52" s="86"/>
      <c r="E52" s="86"/>
      <c r="F52" s="86"/>
      <c r="G52" s="87"/>
    </row>
    <row r="53" spans="1:11" ht="20.100000000000001" customHeight="1" x14ac:dyDescent="0.25">
      <c r="A53" s="81"/>
      <c r="B53" s="45" t="s">
        <v>210</v>
      </c>
      <c r="C53" s="45" t="s">
        <v>210</v>
      </c>
      <c r="D53" s="86"/>
      <c r="E53" s="86"/>
      <c r="F53" s="86"/>
      <c r="G53" s="87"/>
    </row>
    <row r="54" spans="1:11" ht="20.100000000000001" customHeight="1" x14ac:dyDescent="0.25">
      <c r="A54" s="81"/>
      <c r="D54" s="86"/>
      <c r="E54" s="86"/>
      <c r="F54" s="86"/>
      <c r="G54" s="87"/>
    </row>
    <row r="55" spans="1:11" ht="20.100000000000001" customHeight="1" x14ac:dyDescent="0.25">
      <c r="A55" s="81"/>
      <c r="B55" s="45" t="s">
        <v>215</v>
      </c>
      <c r="C55" s="45" t="s">
        <v>215</v>
      </c>
      <c r="D55" s="86"/>
      <c r="E55" s="86"/>
      <c r="F55" s="86"/>
      <c r="G55" s="87"/>
    </row>
    <row r="56" spans="1:11" ht="20.100000000000001" customHeight="1" x14ac:dyDescent="0.25">
      <c r="A56" s="81"/>
      <c r="B56" s="299"/>
      <c r="C56" s="299"/>
      <c r="D56" s="86"/>
      <c r="E56" s="86"/>
      <c r="F56" s="86"/>
      <c r="G56" s="87"/>
    </row>
    <row r="57" spans="1:11" ht="20.100000000000001" customHeight="1" x14ac:dyDescent="0.25">
      <c r="A57" s="88"/>
      <c r="B57" s="300"/>
      <c r="C57" s="300"/>
      <c r="D57" s="89"/>
      <c r="E57" s="89"/>
      <c r="F57" s="89"/>
      <c r="G57" s="87"/>
    </row>
    <row r="58" spans="1:11" ht="20.100000000000001" customHeight="1" x14ac:dyDescent="0.25">
      <c r="A58" s="88"/>
      <c r="B58" s="300"/>
      <c r="C58" s="300"/>
      <c r="D58" s="89"/>
      <c r="E58" s="89"/>
      <c r="F58" s="89"/>
      <c r="G58" s="87"/>
    </row>
    <row r="59" spans="1:11" ht="20.100000000000001" customHeight="1" x14ac:dyDescent="0.25">
      <c r="A59" s="81"/>
      <c r="B59" s="251"/>
      <c r="C59" s="251"/>
      <c r="D59" s="86"/>
      <c r="E59" s="86"/>
      <c r="F59" s="86"/>
      <c r="G59" s="87"/>
    </row>
    <row r="60" spans="1:11" ht="20.100000000000001" customHeight="1" x14ac:dyDescent="0.25">
      <c r="A60" s="64"/>
      <c r="B60" s="64"/>
      <c r="C60" s="64"/>
      <c r="D60" s="64"/>
      <c r="E60" s="64"/>
      <c r="F60" s="64"/>
      <c r="G60" s="64"/>
    </row>
    <row r="61" spans="1:11" ht="20.100000000000001" customHeight="1" x14ac:dyDescent="0.25">
      <c r="A61" s="64"/>
      <c r="B61" s="64"/>
      <c r="C61" s="64"/>
      <c r="D61" s="64"/>
      <c r="E61" s="64"/>
      <c r="F61" s="64"/>
      <c r="G61" s="64"/>
    </row>
    <row r="62" spans="1:11" ht="20.100000000000001" customHeight="1" x14ac:dyDescent="0.25">
      <c r="A62" s="64"/>
      <c r="B62" s="64"/>
      <c r="C62" s="64"/>
      <c r="D62" s="64"/>
      <c r="E62" s="64"/>
      <c r="F62" s="64"/>
      <c r="G62" s="64"/>
    </row>
    <row r="63" spans="1:11" ht="20.100000000000001" customHeight="1" x14ac:dyDescent="0.25">
      <c r="A63" s="64"/>
      <c r="B63" s="64"/>
      <c r="C63" s="64"/>
      <c r="D63" s="64"/>
      <c r="E63" s="64"/>
      <c r="F63" s="64"/>
      <c r="G63" s="64"/>
    </row>
    <row r="64" spans="1:11" ht="20.100000000000001" customHeight="1" x14ac:dyDescent="0.25">
      <c r="A64" s="64"/>
      <c r="B64" s="64"/>
      <c r="C64" s="64"/>
      <c r="D64" s="64"/>
      <c r="E64" s="64"/>
      <c r="F64" s="64"/>
      <c r="G64" s="64"/>
    </row>
  </sheetData>
  <mergeCells count="40">
    <mergeCell ref="B52:C52"/>
    <mergeCell ref="C23:H23"/>
    <mergeCell ref="C9:G9"/>
    <mergeCell ref="C24:G24"/>
    <mergeCell ref="C33:G33"/>
    <mergeCell ref="C26:G26"/>
    <mergeCell ref="C29:G29"/>
    <mergeCell ref="C25:H25"/>
    <mergeCell ref="C27:H27"/>
    <mergeCell ref="C28:H28"/>
    <mergeCell ref="C15:H15"/>
    <mergeCell ref="C16:G16"/>
    <mergeCell ref="C17:H17"/>
    <mergeCell ref="C18:H18"/>
    <mergeCell ref="C19:H19"/>
    <mergeCell ref="C20:G20"/>
    <mergeCell ref="B48:G48"/>
    <mergeCell ref="B47:G47"/>
    <mergeCell ref="B49:G49"/>
    <mergeCell ref="C39:H39"/>
    <mergeCell ref="C41:H41"/>
    <mergeCell ref="C42:H42"/>
    <mergeCell ref="C43:H43"/>
    <mergeCell ref="C40:G40"/>
    <mergeCell ref="B56:C56"/>
    <mergeCell ref="B57:C57"/>
    <mergeCell ref="B58:C58"/>
    <mergeCell ref="B59:C59"/>
    <mergeCell ref="B3:K5"/>
    <mergeCell ref="C8:H8"/>
    <mergeCell ref="C10:H10"/>
    <mergeCell ref="C11:H11"/>
    <mergeCell ref="C12:H12"/>
    <mergeCell ref="B46:H46"/>
    <mergeCell ref="B50:H50"/>
    <mergeCell ref="B51:H51"/>
    <mergeCell ref="C32:H32"/>
    <mergeCell ref="C34:H34"/>
    <mergeCell ref="C35:H35"/>
    <mergeCell ref="C36:H36"/>
  </mergeCells>
  <pageMargins left="0.7" right="0.7" top="0.75" bottom="0.75" header="0.3" footer="0.3"/>
  <pageSetup paperSize="9" scale="56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workbookViewId="0">
      <selection activeCell="D8" sqref="D8"/>
    </sheetView>
  </sheetViews>
  <sheetFormatPr defaultRowHeight="12.75" x14ac:dyDescent="0.2"/>
  <cols>
    <col min="7" max="7" width="33" customWidth="1"/>
    <col min="8" max="8" width="14.140625" customWidth="1"/>
    <col min="9" max="9" width="17" customWidth="1"/>
    <col min="10" max="10" width="16.85546875" customWidth="1"/>
    <col min="264" max="264" width="14.140625" customWidth="1"/>
    <col min="265" max="265" width="17" customWidth="1"/>
    <col min="266" max="266" width="21.140625" customWidth="1"/>
    <col min="520" max="520" width="14.140625" customWidth="1"/>
    <col min="521" max="521" width="17" customWidth="1"/>
    <col min="522" max="522" width="21.140625" customWidth="1"/>
    <col min="776" max="776" width="14.140625" customWidth="1"/>
    <col min="777" max="777" width="17" customWidth="1"/>
    <col min="778" max="778" width="21.140625" customWidth="1"/>
    <col min="1032" max="1032" width="14.140625" customWidth="1"/>
    <col min="1033" max="1033" width="17" customWidth="1"/>
    <col min="1034" max="1034" width="21.140625" customWidth="1"/>
    <col min="1288" max="1288" width="14.140625" customWidth="1"/>
    <col min="1289" max="1289" width="17" customWidth="1"/>
    <col min="1290" max="1290" width="21.140625" customWidth="1"/>
    <col min="1544" max="1544" width="14.140625" customWidth="1"/>
    <col min="1545" max="1545" width="17" customWidth="1"/>
    <col min="1546" max="1546" width="21.140625" customWidth="1"/>
    <col min="1800" max="1800" width="14.140625" customWidth="1"/>
    <col min="1801" max="1801" width="17" customWidth="1"/>
    <col min="1802" max="1802" width="21.140625" customWidth="1"/>
    <col min="2056" max="2056" width="14.140625" customWidth="1"/>
    <col min="2057" max="2057" width="17" customWidth="1"/>
    <col min="2058" max="2058" width="21.140625" customWidth="1"/>
    <col min="2312" max="2312" width="14.140625" customWidth="1"/>
    <col min="2313" max="2313" width="17" customWidth="1"/>
    <col min="2314" max="2314" width="21.140625" customWidth="1"/>
    <col min="2568" max="2568" width="14.140625" customWidth="1"/>
    <col min="2569" max="2569" width="17" customWidth="1"/>
    <col min="2570" max="2570" width="21.140625" customWidth="1"/>
    <col min="2824" max="2824" width="14.140625" customWidth="1"/>
    <col min="2825" max="2825" width="17" customWidth="1"/>
    <col min="2826" max="2826" width="21.140625" customWidth="1"/>
    <col min="3080" max="3080" width="14.140625" customWidth="1"/>
    <col min="3081" max="3081" width="17" customWidth="1"/>
    <col min="3082" max="3082" width="21.140625" customWidth="1"/>
    <col min="3336" max="3336" width="14.140625" customWidth="1"/>
    <col min="3337" max="3337" width="17" customWidth="1"/>
    <col min="3338" max="3338" width="21.140625" customWidth="1"/>
    <col min="3592" max="3592" width="14.140625" customWidth="1"/>
    <col min="3593" max="3593" width="17" customWidth="1"/>
    <col min="3594" max="3594" width="21.140625" customWidth="1"/>
    <col min="3848" max="3848" width="14.140625" customWidth="1"/>
    <col min="3849" max="3849" width="17" customWidth="1"/>
    <col min="3850" max="3850" width="21.140625" customWidth="1"/>
    <col min="4104" max="4104" width="14.140625" customWidth="1"/>
    <col min="4105" max="4105" width="17" customWidth="1"/>
    <col min="4106" max="4106" width="21.140625" customWidth="1"/>
    <col min="4360" max="4360" width="14.140625" customWidth="1"/>
    <col min="4361" max="4361" width="17" customWidth="1"/>
    <col min="4362" max="4362" width="21.140625" customWidth="1"/>
    <col min="4616" max="4616" width="14.140625" customWidth="1"/>
    <col min="4617" max="4617" width="17" customWidth="1"/>
    <col min="4618" max="4618" width="21.140625" customWidth="1"/>
    <col min="4872" max="4872" width="14.140625" customWidth="1"/>
    <col min="4873" max="4873" width="17" customWidth="1"/>
    <col min="4874" max="4874" width="21.140625" customWidth="1"/>
    <col min="5128" max="5128" width="14.140625" customWidth="1"/>
    <col min="5129" max="5129" width="17" customWidth="1"/>
    <col min="5130" max="5130" width="21.140625" customWidth="1"/>
    <col min="5384" max="5384" width="14.140625" customWidth="1"/>
    <col min="5385" max="5385" width="17" customWidth="1"/>
    <col min="5386" max="5386" width="21.140625" customWidth="1"/>
    <col min="5640" max="5640" width="14.140625" customWidth="1"/>
    <col min="5641" max="5641" width="17" customWidth="1"/>
    <col min="5642" max="5642" width="21.140625" customWidth="1"/>
    <col min="5896" max="5896" width="14.140625" customWidth="1"/>
    <col min="5897" max="5897" width="17" customWidth="1"/>
    <col min="5898" max="5898" width="21.140625" customWidth="1"/>
    <col min="6152" max="6152" width="14.140625" customWidth="1"/>
    <col min="6153" max="6153" width="17" customWidth="1"/>
    <col min="6154" max="6154" width="21.140625" customWidth="1"/>
    <col min="6408" max="6408" width="14.140625" customWidth="1"/>
    <col min="6409" max="6409" width="17" customWidth="1"/>
    <col min="6410" max="6410" width="21.140625" customWidth="1"/>
    <col min="6664" max="6664" width="14.140625" customWidth="1"/>
    <col min="6665" max="6665" width="17" customWidth="1"/>
    <col min="6666" max="6666" width="21.140625" customWidth="1"/>
    <col min="6920" max="6920" width="14.140625" customWidth="1"/>
    <col min="6921" max="6921" width="17" customWidth="1"/>
    <col min="6922" max="6922" width="21.140625" customWidth="1"/>
    <col min="7176" max="7176" width="14.140625" customWidth="1"/>
    <col min="7177" max="7177" width="17" customWidth="1"/>
    <col min="7178" max="7178" width="21.140625" customWidth="1"/>
    <col min="7432" max="7432" width="14.140625" customWidth="1"/>
    <col min="7433" max="7433" width="17" customWidth="1"/>
    <col min="7434" max="7434" width="21.140625" customWidth="1"/>
    <col min="7688" max="7688" width="14.140625" customWidth="1"/>
    <col min="7689" max="7689" width="17" customWidth="1"/>
    <col min="7690" max="7690" width="21.140625" customWidth="1"/>
    <col min="7944" max="7944" width="14.140625" customWidth="1"/>
    <col min="7945" max="7945" width="17" customWidth="1"/>
    <col min="7946" max="7946" width="21.140625" customWidth="1"/>
    <col min="8200" max="8200" width="14.140625" customWidth="1"/>
    <col min="8201" max="8201" width="17" customWidth="1"/>
    <col min="8202" max="8202" width="21.140625" customWidth="1"/>
    <col min="8456" max="8456" width="14.140625" customWidth="1"/>
    <col min="8457" max="8457" width="17" customWidth="1"/>
    <col min="8458" max="8458" width="21.140625" customWidth="1"/>
    <col min="8712" max="8712" width="14.140625" customWidth="1"/>
    <col min="8713" max="8713" width="17" customWidth="1"/>
    <col min="8714" max="8714" width="21.140625" customWidth="1"/>
    <col min="8968" max="8968" width="14.140625" customWidth="1"/>
    <col min="8969" max="8969" width="17" customWidth="1"/>
    <col min="8970" max="8970" width="21.140625" customWidth="1"/>
    <col min="9224" max="9224" width="14.140625" customWidth="1"/>
    <col min="9225" max="9225" width="17" customWidth="1"/>
    <col min="9226" max="9226" width="21.140625" customWidth="1"/>
    <col min="9480" max="9480" width="14.140625" customWidth="1"/>
    <col min="9481" max="9481" width="17" customWidth="1"/>
    <col min="9482" max="9482" width="21.140625" customWidth="1"/>
    <col min="9736" max="9736" width="14.140625" customWidth="1"/>
    <col min="9737" max="9737" width="17" customWidth="1"/>
    <col min="9738" max="9738" width="21.140625" customWidth="1"/>
    <col min="9992" max="9992" width="14.140625" customWidth="1"/>
    <col min="9993" max="9993" width="17" customWidth="1"/>
    <col min="9994" max="9994" width="21.140625" customWidth="1"/>
    <col min="10248" max="10248" width="14.140625" customWidth="1"/>
    <col min="10249" max="10249" width="17" customWidth="1"/>
    <col min="10250" max="10250" width="21.140625" customWidth="1"/>
    <col min="10504" max="10504" width="14.140625" customWidth="1"/>
    <col min="10505" max="10505" width="17" customWidth="1"/>
    <col min="10506" max="10506" width="21.140625" customWidth="1"/>
    <col min="10760" max="10760" width="14.140625" customWidth="1"/>
    <col min="10761" max="10761" width="17" customWidth="1"/>
    <col min="10762" max="10762" width="21.140625" customWidth="1"/>
    <col min="11016" max="11016" width="14.140625" customWidth="1"/>
    <col min="11017" max="11017" width="17" customWidth="1"/>
    <col min="11018" max="11018" width="21.140625" customWidth="1"/>
    <col min="11272" max="11272" width="14.140625" customWidth="1"/>
    <col min="11273" max="11273" width="17" customWidth="1"/>
    <col min="11274" max="11274" width="21.140625" customWidth="1"/>
    <col min="11528" max="11528" width="14.140625" customWidth="1"/>
    <col min="11529" max="11529" width="17" customWidth="1"/>
    <col min="11530" max="11530" width="21.140625" customWidth="1"/>
    <col min="11784" max="11784" width="14.140625" customWidth="1"/>
    <col min="11785" max="11785" width="17" customWidth="1"/>
    <col min="11786" max="11786" width="21.140625" customWidth="1"/>
    <col min="12040" max="12040" width="14.140625" customWidth="1"/>
    <col min="12041" max="12041" width="17" customWidth="1"/>
    <col min="12042" max="12042" width="21.140625" customWidth="1"/>
    <col min="12296" max="12296" width="14.140625" customWidth="1"/>
    <col min="12297" max="12297" width="17" customWidth="1"/>
    <col min="12298" max="12298" width="21.140625" customWidth="1"/>
    <col min="12552" max="12552" width="14.140625" customWidth="1"/>
    <col min="12553" max="12553" width="17" customWidth="1"/>
    <col min="12554" max="12554" width="21.140625" customWidth="1"/>
    <col min="12808" max="12808" width="14.140625" customWidth="1"/>
    <col min="12809" max="12809" width="17" customWidth="1"/>
    <col min="12810" max="12810" width="21.140625" customWidth="1"/>
    <col min="13064" max="13064" width="14.140625" customWidth="1"/>
    <col min="13065" max="13065" width="17" customWidth="1"/>
    <col min="13066" max="13066" width="21.140625" customWidth="1"/>
    <col min="13320" max="13320" width="14.140625" customWidth="1"/>
    <col min="13321" max="13321" width="17" customWidth="1"/>
    <col min="13322" max="13322" width="21.140625" customWidth="1"/>
    <col min="13576" max="13576" width="14.140625" customWidth="1"/>
    <col min="13577" max="13577" width="17" customWidth="1"/>
    <col min="13578" max="13578" width="21.140625" customWidth="1"/>
    <col min="13832" max="13832" width="14.140625" customWidth="1"/>
    <col min="13833" max="13833" width="17" customWidth="1"/>
    <col min="13834" max="13834" width="21.140625" customWidth="1"/>
    <col min="14088" max="14088" width="14.140625" customWidth="1"/>
    <col min="14089" max="14089" width="17" customWidth="1"/>
    <col min="14090" max="14090" width="21.140625" customWidth="1"/>
    <col min="14344" max="14344" width="14.140625" customWidth="1"/>
    <col min="14345" max="14345" width="17" customWidth="1"/>
    <col min="14346" max="14346" width="21.140625" customWidth="1"/>
    <col min="14600" max="14600" width="14.140625" customWidth="1"/>
    <col min="14601" max="14601" width="17" customWidth="1"/>
    <col min="14602" max="14602" width="21.140625" customWidth="1"/>
    <col min="14856" max="14856" width="14.140625" customWidth="1"/>
    <col min="14857" max="14857" width="17" customWidth="1"/>
    <col min="14858" max="14858" width="21.140625" customWidth="1"/>
    <col min="15112" max="15112" width="14.140625" customWidth="1"/>
    <col min="15113" max="15113" width="17" customWidth="1"/>
    <col min="15114" max="15114" width="21.140625" customWidth="1"/>
    <col min="15368" max="15368" width="14.140625" customWidth="1"/>
    <col min="15369" max="15369" width="17" customWidth="1"/>
    <col min="15370" max="15370" width="21.140625" customWidth="1"/>
    <col min="15624" max="15624" width="14.140625" customWidth="1"/>
    <col min="15625" max="15625" width="17" customWidth="1"/>
    <col min="15626" max="15626" width="21.140625" customWidth="1"/>
    <col min="15880" max="15880" width="14.140625" customWidth="1"/>
    <col min="15881" max="15881" width="17" customWidth="1"/>
    <col min="15882" max="15882" width="21.140625" customWidth="1"/>
    <col min="16136" max="16136" width="14.140625" customWidth="1"/>
    <col min="16137" max="16137" width="17" customWidth="1"/>
    <col min="16138" max="16138" width="21.140625" customWidth="1"/>
  </cols>
  <sheetData>
    <row r="2" spans="1:11" x14ac:dyDescent="0.2">
      <c r="B2" s="318" t="s">
        <v>225</v>
      </c>
      <c r="C2" s="318"/>
      <c r="D2" s="318"/>
      <c r="E2" s="318"/>
      <c r="F2" s="318"/>
      <c r="G2" s="318"/>
      <c r="H2" s="318"/>
      <c r="I2" s="318"/>
      <c r="J2" s="318"/>
    </row>
    <row r="3" spans="1:11" x14ac:dyDescent="0.2">
      <c r="B3" s="318"/>
      <c r="C3" s="318"/>
      <c r="D3" s="318"/>
      <c r="E3" s="318"/>
      <c r="F3" s="318"/>
      <c r="G3" s="318"/>
      <c r="H3" s="318"/>
      <c r="I3" s="318"/>
      <c r="J3" s="318"/>
    </row>
    <row r="4" spans="1:11" x14ac:dyDescent="0.2">
      <c r="B4" s="318"/>
      <c r="C4" s="318"/>
      <c r="D4" s="318"/>
      <c r="E4" s="318"/>
      <c r="F4" s="318"/>
      <c r="G4" s="318"/>
      <c r="H4" s="318"/>
      <c r="I4" s="318"/>
      <c r="J4" s="318"/>
    </row>
    <row r="5" spans="1:11" ht="18" x14ac:dyDescent="0.25">
      <c r="E5" s="319" t="s">
        <v>64</v>
      </c>
      <c r="F5" s="319"/>
      <c r="G5" s="319"/>
      <c r="H5" s="319"/>
    </row>
    <row r="8" spans="1:11" ht="16.5" thickBo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1" ht="47.25" x14ac:dyDescent="0.25">
      <c r="A9" s="45"/>
      <c r="B9" s="316" t="s">
        <v>190</v>
      </c>
      <c r="C9" s="317"/>
      <c r="D9" s="317"/>
      <c r="E9" s="317"/>
      <c r="F9" s="317"/>
      <c r="G9" s="317"/>
      <c r="H9" s="145" t="s">
        <v>221</v>
      </c>
      <c r="I9" s="145" t="s">
        <v>195</v>
      </c>
      <c r="J9" s="146" t="s">
        <v>220</v>
      </c>
    </row>
    <row r="10" spans="1:11" ht="15.75" x14ac:dyDescent="0.25">
      <c r="A10" s="45"/>
      <c r="B10" s="320" t="s">
        <v>179</v>
      </c>
      <c r="C10" s="222"/>
      <c r="D10" s="222"/>
      <c r="E10" s="222"/>
      <c r="F10" s="222"/>
      <c r="G10" s="222"/>
      <c r="H10" s="52">
        <f>SUM(H11:H12)</f>
        <v>3908121.57</v>
      </c>
      <c r="I10" s="52">
        <f>SUM(I11:I12)</f>
        <v>4943407</v>
      </c>
      <c r="J10" s="147">
        <f>SUM(J11:J12)</f>
        <v>4150801.52</v>
      </c>
    </row>
    <row r="11" spans="1:11" ht="15.75" x14ac:dyDescent="0.25">
      <c r="A11" s="45">
        <v>6</v>
      </c>
      <c r="B11" s="321" t="s">
        <v>180</v>
      </c>
      <c r="C11" s="223"/>
      <c r="D11" s="223"/>
      <c r="E11" s="223"/>
      <c r="F11" s="223"/>
      <c r="G11" s="223"/>
      <c r="H11" s="50">
        <f>'OPĆI DIO-EKONOMSKA KLASIF.'!D35</f>
        <v>3908121.57</v>
      </c>
      <c r="I11" s="50">
        <f>'OPĆI DIO-EKONOMSKA KLASIF.'!E13+'OPĆI DIO-EKONOMSKA KLASIF.'!E17+'OPĆI DIO-EKONOMSKA KLASIF.'!E21+'OPĆI DIO-EKONOMSKA KLASIF.'!E25+'OPĆI DIO-EKONOMSKA KLASIF.'!E28+'OPĆI DIO-EKONOMSKA KLASIF.'!E32</f>
        <v>4943407</v>
      </c>
      <c r="J11" s="148">
        <f>'OPĆI DIO-EKONOMSKA KLASIF.'!F35</f>
        <v>4150801.52</v>
      </c>
    </row>
    <row r="12" spans="1:11" ht="15.75" x14ac:dyDescent="0.25">
      <c r="A12" s="45">
        <v>7</v>
      </c>
      <c r="B12" s="321" t="s">
        <v>181</v>
      </c>
      <c r="C12" s="223"/>
      <c r="D12" s="223"/>
      <c r="E12" s="223"/>
      <c r="F12" s="223"/>
      <c r="G12" s="223"/>
      <c r="H12" s="50">
        <v>0</v>
      </c>
      <c r="I12" s="50">
        <v>0</v>
      </c>
      <c r="J12" s="148">
        <v>0</v>
      </c>
    </row>
    <row r="13" spans="1:11" ht="15.75" x14ac:dyDescent="0.25">
      <c r="A13" s="45"/>
      <c r="B13" s="320" t="s">
        <v>182</v>
      </c>
      <c r="C13" s="222"/>
      <c r="D13" s="222"/>
      <c r="E13" s="222"/>
      <c r="F13" s="222"/>
      <c r="G13" s="222"/>
      <c r="H13" s="52">
        <f>SUM(H14:H15)</f>
        <v>4012537.8499999996</v>
      </c>
      <c r="I13" s="52">
        <f>SUM(I14:I15)</f>
        <v>5093407</v>
      </c>
      <c r="J13" s="147">
        <f>SUM(J14:J15)</f>
        <v>4126131.8099999996</v>
      </c>
    </row>
    <row r="14" spans="1:11" ht="15.75" x14ac:dyDescent="0.25">
      <c r="A14" s="45">
        <v>3</v>
      </c>
      <c r="B14" s="321" t="s">
        <v>183</v>
      </c>
      <c r="C14" s="223"/>
      <c r="D14" s="223"/>
      <c r="E14" s="223"/>
      <c r="F14" s="223"/>
      <c r="G14" s="223"/>
      <c r="H14" s="50">
        <f>'OPĆI DIO-EKONOMSKA KLASIF.'!D45+'OPĆI DIO-EKONOMSKA KLASIF.'!D54+'OPĆI DIO-EKONOMSKA KLASIF.'!D86</f>
        <v>3766285.6199999996</v>
      </c>
      <c r="I14" s="50">
        <f>'OPĆI DIO-EKONOMSKA KLASIF.'!E45+'OPĆI DIO-EKONOMSKA KLASIF.'!E54+'OPĆI DIO-EKONOMSKA KLASIF.'!E86</f>
        <v>4901017.95</v>
      </c>
      <c r="J14" s="148">
        <f>'OPĆI DIO-EKONOMSKA KLASIF.'!F45+'OPĆI DIO-EKONOMSKA KLASIF.'!F54+'OPĆI DIO-EKONOMSKA KLASIF.'!F86</f>
        <v>3994311.9199999995</v>
      </c>
    </row>
    <row r="15" spans="1:11" ht="15.75" x14ac:dyDescent="0.25">
      <c r="A15" s="45">
        <v>4</v>
      </c>
      <c r="B15" s="321" t="s">
        <v>184</v>
      </c>
      <c r="C15" s="223"/>
      <c r="D15" s="223"/>
      <c r="E15" s="223"/>
      <c r="F15" s="223"/>
      <c r="G15" s="223"/>
      <c r="H15" s="50">
        <f>'OPĆI DIO-EKONOMSKA KLASIF.'!D92+'OPĆI DIO-EKONOMSKA KLASIF.'!D95</f>
        <v>246252.23</v>
      </c>
      <c r="I15" s="50">
        <f>'OPĆI DIO-EKONOMSKA KLASIF.'!E92+'OPĆI DIO-EKONOMSKA KLASIF.'!E95</f>
        <v>192389.05</v>
      </c>
      <c r="J15" s="148">
        <f>'OPĆI DIO-EKONOMSKA KLASIF.'!F92+'OPĆI DIO-EKONOMSKA KLASIF.'!F95</f>
        <v>131819.89000000001</v>
      </c>
      <c r="K15" s="14"/>
    </row>
    <row r="16" spans="1:11" ht="16.5" thickBot="1" x14ac:dyDescent="0.3">
      <c r="A16" s="45"/>
      <c r="B16" s="322" t="s">
        <v>185</v>
      </c>
      <c r="C16" s="221"/>
      <c r="D16" s="221"/>
      <c r="E16" s="221"/>
      <c r="F16" s="221"/>
      <c r="G16" s="221"/>
      <c r="H16" s="124">
        <f>H10-H13</f>
        <v>-104416.2799999998</v>
      </c>
      <c r="I16" s="124">
        <f>I10-I13</f>
        <v>-150000</v>
      </c>
      <c r="J16" s="149">
        <f>J10-J13</f>
        <v>24669.710000000428</v>
      </c>
    </row>
    <row r="17" spans="1:13" ht="16.5" thickBot="1" x14ac:dyDescent="0.3">
      <c r="A17" s="45"/>
      <c r="B17" s="323"/>
      <c r="C17" s="323"/>
      <c r="D17" s="323"/>
      <c r="E17" s="323"/>
      <c r="F17" s="323"/>
      <c r="G17" s="323"/>
      <c r="H17" s="45"/>
      <c r="I17" s="45"/>
      <c r="J17" s="45"/>
    </row>
    <row r="18" spans="1:13" ht="47.25" x14ac:dyDescent="0.25">
      <c r="A18" s="45"/>
      <c r="B18" s="316" t="s">
        <v>228</v>
      </c>
      <c r="C18" s="317"/>
      <c r="D18" s="317"/>
      <c r="E18" s="317"/>
      <c r="F18" s="317"/>
      <c r="G18" s="317"/>
      <c r="H18" s="145" t="s">
        <v>221</v>
      </c>
      <c r="I18" s="145" t="s">
        <v>195</v>
      </c>
      <c r="J18" s="146" t="s">
        <v>220</v>
      </c>
    </row>
    <row r="19" spans="1:13" ht="15.75" x14ac:dyDescent="0.25">
      <c r="A19" s="45"/>
      <c r="B19" s="321" t="s">
        <v>226</v>
      </c>
      <c r="C19" s="223"/>
      <c r="D19" s="223"/>
      <c r="E19" s="223"/>
      <c r="F19" s="223"/>
      <c r="G19" s="223"/>
      <c r="H19" s="150">
        <v>455087.3</v>
      </c>
      <c r="I19" s="150">
        <v>150000</v>
      </c>
      <c r="J19" s="151">
        <v>350671.02</v>
      </c>
      <c r="K19" s="14"/>
      <c r="M19" s="178"/>
    </row>
    <row r="20" spans="1:13" ht="29.25" customHeight="1" thickBot="1" x14ac:dyDescent="0.3">
      <c r="A20" s="45"/>
      <c r="B20" s="327" t="s">
        <v>227</v>
      </c>
      <c r="C20" s="328"/>
      <c r="D20" s="328"/>
      <c r="E20" s="328"/>
      <c r="F20" s="328"/>
      <c r="G20" s="329"/>
      <c r="H20" s="102">
        <v>455087.3</v>
      </c>
      <c r="I20" s="102">
        <v>150000</v>
      </c>
      <c r="J20" s="152">
        <v>350671.02</v>
      </c>
      <c r="K20" s="14"/>
      <c r="M20" s="178"/>
    </row>
    <row r="21" spans="1:13" ht="16.5" thickBot="1" x14ac:dyDescent="0.3">
      <c r="A21" s="45"/>
      <c r="B21" s="323"/>
      <c r="C21" s="323"/>
      <c r="D21" s="323"/>
      <c r="E21" s="323"/>
      <c r="F21" s="323"/>
      <c r="G21" s="323"/>
      <c r="H21" s="45"/>
      <c r="I21" s="45"/>
      <c r="J21" s="45"/>
    </row>
    <row r="22" spans="1:13" ht="47.25" x14ac:dyDescent="0.25">
      <c r="A22" s="45"/>
      <c r="B22" s="316" t="s">
        <v>191</v>
      </c>
      <c r="C22" s="317"/>
      <c r="D22" s="317"/>
      <c r="E22" s="317"/>
      <c r="F22" s="317"/>
      <c r="G22" s="317"/>
      <c r="H22" s="145" t="s">
        <v>221</v>
      </c>
      <c r="I22" s="145" t="s">
        <v>195</v>
      </c>
      <c r="J22" s="146" t="s">
        <v>220</v>
      </c>
    </row>
    <row r="23" spans="1:13" ht="15.75" x14ac:dyDescent="0.25">
      <c r="A23" s="45"/>
      <c r="B23" s="321" t="s">
        <v>186</v>
      </c>
      <c r="C23" s="223"/>
      <c r="D23" s="223"/>
      <c r="E23" s="223"/>
      <c r="F23" s="223"/>
      <c r="G23" s="223"/>
      <c r="H23" s="50">
        <v>0</v>
      </c>
      <c r="I23" s="50">
        <v>0</v>
      </c>
      <c r="J23" s="148">
        <v>0</v>
      </c>
    </row>
    <row r="24" spans="1:13" ht="15.75" x14ac:dyDescent="0.25">
      <c r="A24" s="45"/>
      <c r="B24" s="321" t="s">
        <v>187</v>
      </c>
      <c r="C24" s="223"/>
      <c r="D24" s="223"/>
      <c r="E24" s="223"/>
      <c r="F24" s="223"/>
      <c r="G24" s="223"/>
      <c r="H24" s="50">
        <v>0</v>
      </c>
      <c r="I24" s="50">
        <v>0</v>
      </c>
      <c r="J24" s="148">
        <v>0</v>
      </c>
    </row>
    <row r="25" spans="1:13" ht="15.75" x14ac:dyDescent="0.25">
      <c r="A25" s="45"/>
      <c r="B25" s="320" t="s">
        <v>188</v>
      </c>
      <c r="C25" s="222"/>
      <c r="D25" s="222"/>
      <c r="E25" s="222"/>
      <c r="F25" s="222"/>
      <c r="G25" s="222"/>
      <c r="H25" s="52">
        <f>SUM(H23:H24)</f>
        <v>0</v>
      </c>
      <c r="I25" s="52">
        <f t="shared" ref="I25:J25" si="0">SUM(I23:I24)</f>
        <v>0</v>
      </c>
      <c r="J25" s="52">
        <f t="shared" si="0"/>
        <v>0</v>
      </c>
    </row>
    <row r="26" spans="1:13" ht="16.5" thickBot="1" x14ac:dyDescent="0.3">
      <c r="A26" s="45"/>
      <c r="B26" s="324"/>
      <c r="C26" s="288"/>
      <c r="D26" s="288"/>
      <c r="E26" s="288"/>
      <c r="F26" s="288"/>
      <c r="G26" s="288"/>
      <c r="H26" s="153"/>
      <c r="I26" s="153"/>
      <c r="J26" s="154"/>
    </row>
    <row r="27" spans="1:13" ht="16.5" thickBot="1" x14ac:dyDescent="0.3">
      <c r="A27" s="45"/>
      <c r="B27" s="325" t="s">
        <v>189</v>
      </c>
      <c r="C27" s="326"/>
      <c r="D27" s="326"/>
      <c r="E27" s="326"/>
      <c r="F27" s="326"/>
      <c r="G27" s="326"/>
      <c r="H27" s="57">
        <f>H16+H20+H25</f>
        <v>350671.02000000019</v>
      </c>
      <c r="I27" s="57">
        <f>I16+I19+I25</f>
        <v>0</v>
      </c>
      <c r="J27" s="155">
        <f>J16+J19+J25</f>
        <v>375340.73000000045</v>
      </c>
    </row>
    <row r="28" spans="1:13" ht="15.7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</row>
  </sheetData>
  <mergeCells count="21">
    <mergeCell ref="B25:G25"/>
    <mergeCell ref="B26:G26"/>
    <mergeCell ref="B27:G27"/>
    <mergeCell ref="B19:G19"/>
    <mergeCell ref="B20:G20"/>
    <mergeCell ref="B21:G21"/>
    <mergeCell ref="B22:G22"/>
    <mergeCell ref="B23:G23"/>
    <mergeCell ref="B24:G24"/>
    <mergeCell ref="B18:G18"/>
    <mergeCell ref="B2:J4"/>
    <mergeCell ref="E5:H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ageMargins left="0.7" right="0.7" top="0.75" bottom="0.75" header="0.3" footer="0.3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izvješće rashodi- GRAD</vt:lpstr>
      <vt:lpstr> izvješće prihodi-GRAD</vt:lpstr>
      <vt:lpstr>POSEBNI DIO PO IZVORIMA-UKUPNO </vt:lpstr>
      <vt:lpstr>OPĆI DIO-EKONOMSKA KLASIF.</vt:lpstr>
      <vt:lpstr>OPĆI DIO-PO IZVORIMA</vt:lpstr>
      <vt:lpstr>OPĆI DIO</vt:lpstr>
      <vt:lpstr>'izvješće rashodi- GRAD'!Ispis_naslova</vt:lpstr>
      <vt:lpstr>' izvješće prihodi-GRAD'!Podrucje_ispisa</vt:lpstr>
      <vt:lpstr>'izvješće rashodi- GRAD'!Podrucje_ispisa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2023-03-16T09:22:32Z</cp:lastPrinted>
  <dcterms:created xsi:type="dcterms:W3CDTF">2003-02-16T12:53:38Z</dcterms:created>
  <dcterms:modified xsi:type="dcterms:W3CDTF">2023-03-28T11:40:08Z</dcterms:modified>
</cp:coreProperties>
</file>